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'DC42'!$A$1:$X$123</definedName>
    <definedName name="_xlnm.Print_Area" localSheetId="11">'DC48'!$A$1:$X$123</definedName>
    <definedName name="_xlnm.Print_Area" localSheetId="1">'EKU'!$A$1:$X$123</definedName>
    <definedName name="_xlnm.Print_Area" localSheetId="4">'GT421'!$A$1:$X$123</definedName>
    <definedName name="_xlnm.Print_Area" localSheetId="5">'GT422'!$A$1:$X$123</definedName>
    <definedName name="_xlnm.Print_Area" localSheetId="6">'GT423'!$A$1:$X$123</definedName>
    <definedName name="_xlnm.Print_Area" localSheetId="8">'GT481'!$A$1:$X$123</definedName>
    <definedName name="_xlnm.Print_Area" localSheetId="9">'GT484'!$A$1:$X$123</definedName>
    <definedName name="_xlnm.Print_Area" localSheetId="10">'GT485'!$A$1:$X$123</definedName>
    <definedName name="_xlnm.Print_Area" localSheetId="2">'JHB'!$A$1:$X$123</definedName>
    <definedName name="_xlnm.Print_Area" localSheetId="0">'Summary'!$A$1:$X$123</definedName>
    <definedName name="_xlnm.Print_Area" localSheetId="3">'TSH'!$A$1:$X$123</definedName>
  </definedNames>
  <calcPr fullCalcOnLoad="1"/>
</workbook>
</file>

<file path=xl/sharedStrings.xml><?xml version="1.0" encoding="utf-8"?>
<sst xmlns="http://schemas.openxmlformats.org/spreadsheetml/2006/main" count="1860" uniqueCount="133">
  <si>
    <t>Figures Finalised as at 2021/05/05</t>
  </si>
  <si>
    <t>3rd Quarter Ended 31 March 2021</t>
  </si>
  <si>
    <t>CONDITIONAL GRANTS TRANSFERRED FROM NATIONAL DEPARTMENTS AND ACTUAL PAYMENTS MADE BY MUNICIPALITIES: PRELIMINARY RESULTS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</si>
  <si>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</si>
  <si>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</si>
  <si>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</si>
  <si>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</si>
  <si>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</si>
  <si>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</si>
  <si>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2nd to 3rd Q</t>
  </si>
  <si>
    <t>% Changes for the 3rd Q</t>
  </si>
  <si>
    <t>Approved Roll Over</t>
  </si>
  <si>
    <t>R thousands</t>
  </si>
  <si>
    <t>Adjustment (Mid year)</t>
  </si>
  <si>
    <t>Other Adjustments</t>
  </si>
  <si>
    <t>Total Available 2020/21</t>
  </si>
  <si>
    <t>Approved payment schedule</t>
  </si>
  <si>
    <t>Transferred to municipalities for direct grants</t>
  </si>
  <si>
    <t>Actual expenditure National Department by 30 September 2020</t>
  </si>
  <si>
    <t>Actual expenditure by municipalities by 30 September 2020</t>
  </si>
  <si>
    <t>Actual expenditure National Department by 31 December 2020</t>
  </si>
  <si>
    <t>Actual expenditure by municipalities by 31 December 2020</t>
  </si>
  <si>
    <t>Actual expenditure National Department by 31 March 2021</t>
  </si>
  <si>
    <t>Actual expenditure by municipalities by 31 March 2021</t>
  </si>
  <si>
    <t>Actual expenditure National Department by 30 June 2021</t>
  </si>
  <si>
    <t>Actual expenditure by municipalities by 30 June 2021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</si>
  <si>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</si>
  <si>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</si>
  <si>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</si>
  <si>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</si>
  <si>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</si>
  <si>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</si>
  <si>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</si>
  <si>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</si>
  <si>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</si>
  <si>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</si>
  <si>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</si>
  <si>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</si>
  <si>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Integrated Urban Development Grant</t>
  </si>
  <si>
    <t>Sub-Total Vote</t>
  </si>
  <si>
    <t>Cooperative Governance (Vote 3)</t>
  </si>
  <si>
    <t>Municipal Systems Improvement Grant (Schedule 5B)</t>
  </si>
  <si>
    <t>Municipal Systems Improvement Grant (Schedule 6B)</t>
  </si>
  <si>
    <t>Municipal Disaster Grant</t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</si>
  <si>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</si>
  <si>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</si>
  <si>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</si>
  <si>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</si>
  <si>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</si>
  <si>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</si>
  <si>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</si>
  <si>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</si>
  <si>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</si>
  <si>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</si>
  <si>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</si>
  <si>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</si>
  <si>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</si>
  <si>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</si>
  <si>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</si>
  <si>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</si>
  <si>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</si>
  <si>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</si>
  <si>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</si>
  <si>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</si>
  <si>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</si>
  <si>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</si>
  <si>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</si>
  <si>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</si>
  <si>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</si>
  <si>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</si>
  <si>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</si>
  <si>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</si>
  <si>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</si>
  <si>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</si>
  <si>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</si>
  <si>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</si>
  <si>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</si>
  <si>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</si>
  <si>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</si>
  <si>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</si>
  <si>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</si>
  <si>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</si>
  <si>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</si>
  <si>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</si>
  <si>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</si>
  <si>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</si>
  <si>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</si>
  <si>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</si>
  <si>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</si>
  <si>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</si>
  <si>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2020</t>
  </si>
  <si>
    <t>Actual expenditure Provincial Department by 31 December 2020</t>
  </si>
  <si>
    <t>Actual expenditure Provincial Department by 31 March 2021</t>
  </si>
  <si>
    <t>Actual expenditure Provincial Department by 30 June 2021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</si>
  <si>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</si>
  <si>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</si>
  <si>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</si>
  <si>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</si>
  <si>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</si>
  <si>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</si>
  <si>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</si>
  <si>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</si>
  <si>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</si>
  <si>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</si>
  <si>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</si>
  <si>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</si>
  <si>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GAUTENG: SEDIBENG (DC42)</t>
  </si>
  <si>
    <t>GAUTENG: WEST RAND (DC48)</t>
  </si>
  <si>
    <t>GAUTENG: CITY OF EKURHULENI (EKU)</t>
  </si>
  <si>
    <t>GAUTENG: EMFULENI (GT421)</t>
  </si>
  <si>
    <t>GAUTENG: MIDVAAL (GT422)</t>
  </si>
  <si>
    <t>GAUTENG: LESEDI (GT423)</t>
  </si>
  <si>
    <t>GAUTENG: MOGALE CITY (GT481)</t>
  </si>
  <si>
    <t>GAUTENG: MERAFONG CITY (GT484)</t>
  </si>
  <si>
    <t>GAUTENG: RAND WEST CITY (GT485)</t>
  </si>
  <si>
    <t>GAUTENG: CITY OF JOHANNESBURG (JHB)</t>
  </si>
  <si>
    <t>GAUTENG: CITY OF TSHWANE (TSH)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</si>
  <si>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</si>
  <si>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</si>
  <si>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</si>
  <si>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</si>
  <si>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</si>
  <si>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</si>
  <si>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</si>
  <si>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</si>
  <si>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</si>
  <si>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</si>
  <si>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</si>
  <si>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</si>
  <si>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</si>
  <si>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</si>
  <si>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AGGREGATED INFORMATION FOR GAUTENG</t>
  </si>
  <si>
    <t>Division of revenue Act No. 4 of 2020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</si>
</sst>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0"/>
    <numFmt numFmtId="177" formatCode="#,###;\-#,###;"/>
    <numFmt numFmtId="178" formatCode="#,###.0;\-#,###.0;"/>
    <numFmt numFmtId="179" formatCode="&quot;&quot;;&quot;&quot;"/>
    <numFmt numFmtId="180" formatCode="_(* #,##0_);_(* \(#,##0\);_(* &quot;- &quot;?_);_(@_)"/>
    <numFmt numFmtId="181" formatCode="#\ ###\ ###,"/>
    <numFmt numFmtId="182" formatCode="_(* #,##0_);_(* \(#,##0\);_(* &quot;-&quot;?_);_(@_)"/>
    <numFmt numFmtId="183" formatCode="0.0\%;\(0.0\%\);_(* &quot;-&quot;_)"/>
    <numFmt numFmtId="184" formatCode="_(* #,##0_);_(* \(#,##0\);_(* &quot;&quot;\-\ &quot;&quot;?_);_(@_)"/>
    <numFmt numFmtId="185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180" fontId="2" fillId="0" borderId="10" xfId="0" applyNumberFormat="1" applyFont="1" applyFill="1" applyBorder="1" applyAlignment="1" applyProtection="1">
      <alignment horizontal="left" vertical="top" wrapText="1"/>
      <protection/>
    </xf>
    <xf numFmtId="181" fontId="2" fillId="0" borderId="10" xfId="0" applyNumberFormat="1" applyFont="1" applyFill="1" applyBorder="1" applyAlignment="1" applyProtection="1">
      <alignment horizontal="center" vertical="top" wrapText="1"/>
      <protection/>
    </xf>
    <xf numFmtId="181" fontId="2" fillId="0" borderId="11" xfId="0" applyNumberFormat="1" applyFont="1" applyFill="1" applyBorder="1" applyAlignment="1" applyProtection="1">
      <alignment horizontal="center" vertical="top" wrapText="1"/>
      <protection/>
    </xf>
    <xf numFmtId="182" fontId="3" fillId="0" borderId="12" xfId="0" applyNumberFormat="1" applyFont="1" applyBorder="1" applyAlignment="1" applyProtection="1">
      <alignment/>
      <protection/>
    </xf>
    <xf numFmtId="181" fontId="2" fillId="0" borderId="12" xfId="0" applyNumberFormat="1" applyFont="1" applyFill="1" applyBorder="1" applyAlignment="1" applyProtection="1">
      <alignment horizontal="center" vertical="top" wrapText="1"/>
      <protection/>
    </xf>
    <xf numFmtId="181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181" fontId="2" fillId="0" borderId="14" xfId="0" applyNumberFormat="1" applyFont="1" applyFill="1" applyBorder="1" applyAlignment="1" applyProtection="1">
      <alignment horizontal="right"/>
      <protection/>
    </xf>
    <xf numFmtId="181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181" fontId="2" fillId="0" borderId="16" xfId="0" applyNumberFormat="1" applyFont="1" applyFill="1" applyBorder="1" applyAlignment="1" applyProtection="1">
      <alignment horizontal="right"/>
      <protection/>
    </xf>
    <xf numFmtId="181" fontId="2" fillId="0" borderId="17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left" indent="1"/>
      <protection/>
    </xf>
    <xf numFmtId="181" fontId="2" fillId="0" borderId="12" xfId="0" applyNumberFormat="1" applyFont="1" applyFill="1" applyBorder="1" applyAlignment="1" applyProtection="1">
      <alignment horizontal="right"/>
      <protection/>
    </xf>
    <xf numFmtId="181" fontId="2" fillId="0" borderId="13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 indent="1"/>
      <protection/>
    </xf>
    <xf numFmtId="183" fontId="2" fillId="0" borderId="11" xfId="59" applyNumberFormat="1" applyFont="1" applyFill="1" applyBorder="1" applyAlignment="1" applyProtection="1">
      <alignment horizontal="right"/>
      <protection/>
    </xf>
    <xf numFmtId="183" fontId="2" fillId="0" borderId="10" xfId="59" applyNumberFormat="1" applyFont="1" applyFill="1" applyBorder="1" applyAlignment="1" applyProtection="1">
      <alignment horizontal="right"/>
      <protection/>
    </xf>
    <xf numFmtId="0" fontId="2" fillId="0" borderId="18" xfId="0" applyNumberFormat="1" applyFont="1" applyFill="1" applyBorder="1" applyAlignment="1" applyProtection="1">
      <alignment horizontal="centerContinuous" vertical="justify"/>
      <protection/>
    </xf>
    <xf numFmtId="10" fontId="2" fillId="0" borderId="19" xfId="59" applyNumberFormat="1" applyFont="1" applyFill="1" applyBorder="1" applyAlignment="1" applyProtection="1">
      <alignment horizontal="right"/>
      <protection/>
    </xf>
    <xf numFmtId="10" fontId="2" fillId="0" borderId="18" xfId="59" applyNumberFormat="1" applyFont="1" applyFill="1" applyBorder="1" applyAlignment="1" applyProtection="1">
      <alignment horizontal="right"/>
      <protection/>
    </xf>
    <xf numFmtId="0" fontId="2" fillId="33" borderId="12" xfId="0" applyNumberFormat="1" applyFont="1" applyFill="1" applyBorder="1" applyAlignment="1" applyProtection="1">
      <alignment horizontal="left" indent="1"/>
      <protection locked="0"/>
    </xf>
    <xf numFmtId="10" fontId="2" fillId="0" borderId="13" xfId="59" applyNumberFormat="1" applyFont="1" applyFill="1" applyBorder="1" applyAlignment="1" applyProtection="1">
      <alignment horizontal="right"/>
      <protection/>
    </xf>
    <xf numFmtId="10" fontId="2" fillId="0" borderId="12" xfId="59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0" fontId="2" fillId="0" borderId="0" xfId="59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180" fontId="5" fillId="0" borderId="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21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18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3" xfId="0" applyFont="1" applyBorder="1" applyAlignment="1">
      <alignment wrapText="1"/>
    </xf>
    <xf numFmtId="184" fontId="10" fillId="0" borderId="12" xfId="0" applyNumberFormat="1" applyFont="1" applyBorder="1" applyAlignment="1">
      <alignment wrapText="1"/>
    </xf>
    <xf numFmtId="184" fontId="10" fillId="0" borderId="24" xfId="0" applyNumberFormat="1" applyFont="1" applyBorder="1" applyAlignment="1">
      <alignment wrapText="1"/>
    </xf>
    <xf numFmtId="184" fontId="10" fillId="0" borderId="25" xfId="0" applyNumberFormat="1" applyFont="1" applyBorder="1" applyAlignment="1">
      <alignment wrapText="1"/>
    </xf>
    <xf numFmtId="183" fontId="10" fillId="0" borderId="24" xfId="0" applyNumberFormat="1" applyFont="1" applyBorder="1" applyAlignment="1">
      <alignment wrapText="1"/>
    </xf>
    <xf numFmtId="183" fontId="10" fillId="0" borderId="25" xfId="0" applyNumberFormat="1" applyFont="1" applyBorder="1" applyAlignment="1">
      <alignment wrapText="1"/>
    </xf>
    <xf numFmtId="183" fontId="10" fillId="0" borderId="25" xfId="0" applyNumberFormat="1" applyFont="1" applyBorder="1" applyAlignment="1">
      <alignment shrinkToFit="1"/>
    </xf>
    <xf numFmtId="0" fontId="11" fillId="0" borderId="13" xfId="0" applyFont="1" applyBorder="1" applyAlignment="1">
      <alignment wrapText="1"/>
    </xf>
    <xf numFmtId="183" fontId="11" fillId="0" borderId="24" xfId="0" applyNumberFormat="1" applyFont="1" applyBorder="1" applyAlignment="1">
      <alignment wrapText="1"/>
    </xf>
    <xf numFmtId="183" fontId="11" fillId="0" borderId="25" xfId="0" applyNumberFormat="1" applyFont="1" applyBorder="1" applyAlignment="1">
      <alignment wrapText="1"/>
    </xf>
    <xf numFmtId="183" fontId="11" fillId="0" borderId="25" xfId="0" applyNumberFormat="1" applyFont="1" applyBorder="1" applyAlignment="1">
      <alignment shrinkToFit="1"/>
    </xf>
    <xf numFmtId="0" fontId="10" fillId="0" borderId="17" xfId="0" applyFont="1" applyBorder="1" applyAlignment="1">
      <alignment/>
    </xf>
    <xf numFmtId="183" fontId="10" fillId="0" borderId="26" xfId="0" applyNumberFormat="1" applyFont="1" applyBorder="1" applyAlignment="1">
      <alignment/>
    </xf>
    <xf numFmtId="183" fontId="10" fillId="0" borderId="27" xfId="0" applyNumberFormat="1" applyFont="1" applyBorder="1" applyAlignment="1">
      <alignment/>
    </xf>
    <xf numFmtId="183" fontId="10" fillId="0" borderId="27" xfId="0" applyNumberFormat="1" applyFont="1" applyBorder="1" applyAlignment="1">
      <alignment shrinkToFit="1"/>
    </xf>
    <xf numFmtId="0" fontId="0" fillId="0" borderId="13" xfId="0" applyBorder="1" applyAlignment="1">
      <alignment/>
    </xf>
    <xf numFmtId="0" fontId="10" fillId="0" borderId="28" xfId="0" applyFont="1" applyBorder="1" applyAlignment="1">
      <alignment/>
    </xf>
    <xf numFmtId="183" fontId="10" fillId="0" borderId="22" xfId="0" applyNumberFormat="1" applyFont="1" applyBorder="1" applyAlignment="1">
      <alignment/>
    </xf>
    <xf numFmtId="183" fontId="10" fillId="0" borderId="23" xfId="0" applyNumberFormat="1" applyFont="1" applyBorder="1" applyAlignment="1">
      <alignment/>
    </xf>
    <xf numFmtId="183" fontId="10" fillId="0" borderId="23" xfId="0" applyNumberFormat="1" applyFont="1" applyBorder="1" applyAlignment="1">
      <alignment shrinkToFit="1"/>
    </xf>
    <xf numFmtId="0" fontId="10" fillId="0" borderId="19" xfId="0" applyFont="1" applyBorder="1" applyAlignment="1">
      <alignment/>
    </xf>
    <xf numFmtId="183" fontId="10" fillId="0" borderId="29" xfId="0" applyNumberFormat="1" applyFont="1" applyBorder="1" applyAlignment="1">
      <alignment/>
    </xf>
    <xf numFmtId="183" fontId="10" fillId="0" borderId="30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Alignment="1">
      <alignment/>
    </xf>
    <xf numFmtId="183" fontId="10" fillId="0" borderId="30" xfId="0" applyNumberFormat="1" applyFont="1" applyBorder="1" applyAlignment="1">
      <alignment shrinkToFit="1"/>
    </xf>
    <xf numFmtId="0" fontId="2" fillId="34" borderId="31" xfId="0" applyNumberFormat="1" applyFont="1" applyFill="1" applyBorder="1" applyAlignment="1" applyProtection="1">
      <alignment horizontal="left" indent="1"/>
      <protection/>
    </xf>
    <xf numFmtId="181" fontId="2" fillId="34" borderId="32" xfId="0" applyNumberFormat="1" applyFont="1" applyFill="1" applyBorder="1" applyAlignment="1" applyProtection="1">
      <alignment horizontal="right"/>
      <protection/>
    </xf>
    <xf numFmtId="181" fontId="2" fillId="34" borderId="33" xfId="0" applyNumberFormat="1" applyFont="1" applyFill="1" applyBorder="1" applyAlignment="1" applyProtection="1">
      <alignment horizontal="right"/>
      <protection/>
    </xf>
    <xf numFmtId="181" fontId="2" fillId="34" borderId="34" xfId="0" applyNumberFormat="1" applyFont="1" applyFill="1" applyBorder="1" applyAlignment="1" applyProtection="1">
      <alignment horizontal="right"/>
      <protection/>
    </xf>
    <xf numFmtId="181" fontId="3" fillId="0" borderId="13" xfId="0" applyNumberFormat="1" applyFont="1" applyFill="1" applyBorder="1" applyAlignment="1" applyProtection="1">
      <alignment horizontal="right"/>
      <protection/>
    </xf>
    <xf numFmtId="181" fontId="3" fillId="0" borderId="20" xfId="0" applyNumberFormat="1" applyFont="1" applyFill="1" applyBorder="1" applyAlignment="1" applyProtection="1">
      <alignment horizontal="right"/>
      <protection/>
    </xf>
    <xf numFmtId="181" fontId="3" fillId="0" borderId="35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horizontal="center" vertical="center"/>
      <protection/>
    </xf>
    <xf numFmtId="181" fontId="2" fillId="0" borderId="36" xfId="0" applyNumberFormat="1" applyFont="1" applyFill="1" applyBorder="1" applyAlignment="1" applyProtection="1">
      <alignment horizontal="center" vertical="center"/>
      <protection/>
    </xf>
    <xf numFmtId="181" fontId="2" fillId="0" borderId="37" xfId="0" applyNumberFormat="1" applyFont="1" applyFill="1" applyBorder="1" applyAlignment="1" applyProtection="1">
      <alignment horizontal="center" vertical="center"/>
      <protection/>
    </xf>
    <xf numFmtId="181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38" xfId="0" applyNumberFormat="1" applyFont="1" applyFill="1" applyBorder="1" applyAlignment="1" applyProtection="1">
      <alignment horizontal="left" vertical="top" wrapText="1"/>
      <protection/>
    </xf>
    <xf numFmtId="181" fontId="2" fillId="0" borderId="38" xfId="0" applyNumberFormat="1" applyFont="1" applyFill="1" applyBorder="1" applyAlignment="1" applyProtection="1">
      <alignment horizontal="center" vertical="top" wrapText="1"/>
      <protection/>
    </xf>
    <xf numFmtId="180" fontId="2" fillId="0" borderId="38" xfId="0" applyNumberFormat="1" applyFont="1" applyFill="1" applyBorder="1" applyAlignment="1" applyProtection="1">
      <alignment horizontal="center" vertical="top" wrapText="1"/>
      <protection/>
    </xf>
    <xf numFmtId="49" fontId="2" fillId="0" borderId="38" xfId="0" applyNumberFormat="1" applyFont="1" applyFill="1" applyBorder="1" applyAlignment="1" applyProtection="1">
      <alignment horizontal="center" vertical="top" wrapText="1"/>
      <protection/>
    </xf>
    <xf numFmtId="49" fontId="2" fillId="0" borderId="39" xfId="0" applyNumberFormat="1" applyFont="1" applyFill="1" applyBorder="1" applyAlignment="1" applyProtection="1">
      <alignment horizontal="center" vertical="top" wrapText="1"/>
      <protection/>
    </xf>
    <xf numFmtId="180" fontId="2" fillId="0" borderId="12" xfId="0" applyNumberFormat="1" applyFont="1" applyFill="1" applyBorder="1" applyAlignment="1" applyProtection="1">
      <alignment horizontal="center" vertical="top" wrapText="1"/>
      <protection/>
    </xf>
    <xf numFmtId="18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40" xfId="0" applyNumberFormat="1" applyFont="1" applyFill="1" applyBorder="1" applyAlignment="1" applyProtection="1">
      <alignment horizontal="left"/>
      <protection/>
    </xf>
    <xf numFmtId="181" fontId="2" fillId="0" borderId="41" xfId="0" applyNumberFormat="1" applyFont="1" applyFill="1" applyBorder="1" applyAlignment="1" applyProtection="1">
      <alignment horizontal="right"/>
      <protection/>
    </xf>
    <xf numFmtId="183" fontId="2" fillId="0" borderId="28" xfId="59" applyNumberFormat="1" applyFont="1" applyFill="1" applyBorder="1" applyAlignment="1" applyProtection="1">
      <alignment horizontal="right"/>
      <protection/>
    </xf>
    <xf numFmtId="183" fontId="2" fillId="0" borderId="41" xfId="59" applyNumberFormat="1" applyFont="1" applyFill="1" applyBorder="1" applyAlignment="1" applyProtection="1">
      <alignment horizontal="right"/>
      <protection/>
    </xf>
    <xf numFmtId="0" fontId="2" fillId="0" borderId="38" xfId="0" applyNumberFormat="1" applyFont="1" applyFill="1" applyBorder="1" applyAlignment="1" applyProtection="1">
      <alignment horizontal="left" indent="1"/>
      <protection/>
    </xf>
    <xf numFmtId="183" fontId="2" fillId="0" borderId="13" xfId="59" applyNumberFormat="1" applyFont="1" applyFill="1" applyBorder="1" applyAlignment="1" applyProtection="1">
      <alignment horizontal="right"/>
      <protection/>
    </xf>
    <xf numFmtId="183" fontId="2" fillId="0" borderId="12" xfId="59" applyNumberFormat="1" applyFont="1" applyFill="1" applyBorder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 horizontal="left" indent="1"/>
      <protection/>
    </xf>
    <xf numFmtId="185" fontId="11" fillId="0" borderId="12" xfId="0" applyNumberFormat="1" applyFont="1" applyBorder="1" applyAlignment="1">
      <alignment wrapText="1"/>
    </xf>
    <xf numFmtId="185" fontId="11" fillId="0" borderId="24" xfId="0" applyNumberFormat="1" applyFont="1" applyBorder="1" applyAlignment="1">
      <alignment wrapText="1"/>
    </xf>
    <xf numFmtId="185" fontId="11" fillId="0" borderId="25" xfId="0" applyNumberFormat="1" applyFont="1" applyBorder="1" applyAlignment="1">
      <alignment wrapText="1"/>
    </xf>
    <xf numFmtId="185" fontId="10" fillId="0" borderId="16" xfId="0" applyNumberFormat="1" applyFont="1" applyBorder="1" applyAlignment="1">
      <alignment/>
    </xf>
    <xf numFmtId="185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12" xfId="0" applyNumberFormat="1" applyFont="1" applyBorder="1" applyAlignment="1">
      <alignment wrapText="1"/>
    </xf>
    <xf numFmtId="185" fontId="10" fillId="0" borderId="24" xfId="0" applyNumberFormat="1" applyFont="1" applyBorder="1" applyAlignment="1">
      <alignment wrapText="1"/>
    </xf>
    <xf numFmtId="185" fontId="10" fillId="0" borderId="25" xfId="0" applyNumberFormat="1" applyFont="1" applyBorder="1" applyAlignment="1">
      <alignment wrapText="1"/>
    </xf>
    <xf numFmtId="185" fontId="10" fillId="0" borderId="41" xfId="0" applyNumberFormat="1" applyFont="1" applyBorder="1" applyAlignment="1">
      <alignment/>
    </xf>
    <xf numFmtId="185" fontId="10" fillId="0" borderId="22" xfId="0" applyNumberFormat="1" applyFont="1" applyBorder="1" applyAlignment="1">
      <alignment/>
    </xf>
    <xf numFmtId="185" fontId="10" fillId="0" borderId="23" xfId="0" applyNumberFormat="1" applyFont="1" applyBorder="1" applyAlignment="1">
      <alignment/>
    </xf>
    <xf numFmtId="185" fontId="10" fillId="0" borderId="18" xfId="0" applyNumberFormat="1" applyFont="1" applyBorder="1" applyAlignment="1">
      <alignment/>
    </xf>
    <xf numFmtId="185" fontId="10" fillId="0" borderId="29" xfId="0" applyNumberFormat="1" applyFont="1" applyBorder="1" applyAlignment="1">
      <alignment/>
    </xf>
    <xf numFmtId="185" fontId="10" fillId="0" borderId="30" xfId="0" applyNumberFormat="1" applyFont="1" applyBorder="1" applyAlignment="1">
      <alignment/>
    </xf>
    <xf numFmtId="185" fontId="2" fillId="0" borderId="12" xfId="0" applyNumberFormat="1" applyFont="1" applyFill="1" applyBorder="1" applyAlignment="1" applyProtection="1">
      <alignment horizontal="center" vertical="top" wrapText="1"/>
      <protection/>
    </xf>
    <xf numFmtId="185" fontId="2" fillId="0" borderId="13" xfId="0" applyNumberFormat="1" applyFont="1" applyFill="1" applyBorder="1" applyAlignment="1" applyProtection="1">
      <alignment horizontal="center" vertical="top" wrapText="1"/>
      <protection/>
    </xf>
    <xf numFmtId="185" fontId="2" fillId="0" borderId="14" xfId="0" applyNumberFormat="1" applyFont="1" applyFill="1" applyBorder="1" applyAlignment="1" applyProtection="1">
      <alignment horizontal="right"/>
      <protection/>
    </xf>
    <xf numFmtId="185" fontId="2" fillId="0" borderId="15" xfId="0" applyNumberFormat="1" applyFont="1" applyFill="1" applyBorder="1" applyAlignment="1" applyProtection="1">
      <alignment horizontal="right"/>
      <protection/>
    </xf>
    <xf numFmtId="185" fontId="2" fillId="0" borderId="16" xfId="0" applyNumberFormat="1" applyFont="1" applyFill="1" applyBorder="1" applyAlignment="1" applyProtection="1">
      <alignment horizontal="right"/>
      <protection/>
    </xf>
    <xf numFmtId="185" fontId="2" fillId="0" borderId="17" xfId="0" applyNumberFormat="1" applyFont="1" applyFill="1" applyBorder="1" applyAlignment="1" applyProtection="1">
      <alignment horizontal="right"/>
      <protection/>
    </xf>
    <xf numFmtId="185" fontId="2" fillId="0" borderId="12" xfId="0" applyNumberFormat="1" applyFont="1" applyFill="1" applyBorder="1" applyAlignment="1" applyProtection="1">
      <alignment horizontal="right"/>
      <protection/>
    </xf>
    <xf numFmtId="185" fontId="3" fillId="0" borderId="12" xfId="0" applyNumberFormat="1" applyFont="1" applyFill="1" applyBorder="1" applyAlignment="1" applyProtection="1">
      <alignment horizontal="right"/>
      <protection locked="0"/>
    </xf>
    <xf numFmtId="185" fontId="2" fillId="0" borderId="13" xfId="0" applyNumberFormat="1" applyFont="1" applyFill="1" applyBorder="1" applyAlignment="1" applyProtection="1">
      <alignment horizontal="right"/>
      <protection/>
    </xf>
    <xf numFmtId="185" fontId="2" fillId="0" borderId="40" xfId="0" applyNumberFormat="1" applyFont="1" applyFill="1" applyBorder="1" applyAlignment="1" applyProtection="1">
      <alignment horizontal="right"/>
      <protection/>
    </xf>
    <xf numFmtId="185" fontId="2" fillId="0" borderId="41" xfId="0" applyNumberFormat="1" applyFont="1" applyFill="1" applyBorder="1" applyAlignment="1" applyProtection="1">
      <alignment horizontal="right"/>
      <protection/>
    </xf>
    <xf numFmtId="185" fontId="2" fillId="0" borderId="38" xfId="0" applyNumberFormat="1" applyFont="1" applyFill="1" applyBorder="1" applyAlignment="1" applyProtection="1">
      <alignment horizontal="right"/>
      <protection/>
    </xf>
    <xf numFmtId="185" fontId="2" fillId="0" borderId="10" xfId="0" applyNumberFormat="1" applyFont="1" applyFill="1" applyBorder="1" applyAlignment="1" applyProtection="1">
      <alignment horizontal="right"/>
      <protection/>
    </xf>
    <xf numFmtId="185" fontId="2" fillId="0" borderId="11" xfId="0" applyNumberFormat="1" applyFont="1" applyFill="1" applyBorder="1" applyAlignment="1" applyProtection="1">
      <alignment horizontal="right"/>
      <protection/>
    </xf>
    <xf numFmtId="185" fontId="2" fillId="0" borderId="18" xfId="0" applyNumberFormat="1" applyFont="1" applyFill="1" applyBorder="1" applyAlignment="1" applyProtection="1">
      <alignment horizontal="right"/>
      <protection/>
    </xf>
    <xf numFmtId="185" fontId="2" fillId="0" borderId="19" xfId="0" applyNumberFormat="1" applyFont="1" applyFill="1" applyBorder="1" applyAlignment="1" applyProtection="1">
      <alignment horizontal="right"/>
      <protection/>
    </xf>
    <xf numFmtId="185" fontId="3" fillId="33" borderId="12" xfId="0" applyNumberFormat="1" applyFont="1" applyFill="1" applyBorder="1" applyAlignment="1" applyProtection="1">
      <alignment horizontal="right"/>
      <protection locked="0"/>
    </xf>
    <xf numFmtId="185" fontId="3" fillId="0" borderId="12" xfId="0" applyNumberFormat="1" applyFont="1" applyFill="1" applyBorder="1" applyAlignment="1" applyProtection="1">
      <alignment horizontal="right"/>
      <protection/>
    </xf>
    <xf numFmtId="185" fontId="3" fillId="33" borderId="13" xfId="0" applyNumberFormat="1" applyFont="1" applyFill="1" applyBorder="1" applyAlignment="1" applyProtection="1">
      <alignment horizontal="right"/>
      <protection locked="0"/>
    </xf>
    <xf numFmtId="185" fontId="2" fillId="0" borderId="11" xfId="0" applyNumberFormat="1" applyFont="1" applyFill="1" applyBorder="1" applyAlignment="1" applyProtection="1">
      <alignment/>
      <protection/>
    </xf>
    <xf numFmtId="185" fontId="2" fillId="0" borderId="10" xfId="0" applyNumberFormat="1" applyFont="1" applyFill="1" applyBorder="1" applyAlignment="1" applyProtection="1">
      <alignment/>
      <protection/>
    </xf>
    <xf numFmtId="185" fontId="2" fillId="0" borderId="19" xfId="0" applyNumberFormat="1" applyFont="1" applyFill="1" applyBorder="1" applyAlignment="1" applyProtection="1">
      <alignment/>
      <protection/>
    </xf>
    <xf numFmtId="185" fontId="2" fillId="0" borderId="0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131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7" t="s">
        <v>12</v>
      </c>
      <c r="B7" s="38" t="s">
        <v>132</v>
      </c>
      <c r="C7" s="38" t="s">
        <v>13</v>
      </c>
      <c r="D7" s="38" t="s">
        <v>14</v>
      </c>
      <c r="E7" s="38" t="s">
        <v>15</v>
      </c>
      <c r="F7" s="39" t="s">
        <v>16</v>
      </c>
      <c r="G7" s="40" t="s">
        <v>17</v>
      </c>
      <c r="H7" s="39" t="s">
        <v>18</v>
      </c>
      <c r="I7" s="40" t="s">
        <v>19</v>
      </c>
      <c r="J7" s="39" t="s">
        <v>20</v>
      </c>
      <c r="K7" s="40" t="s">
        <v>21</v>
      </c>
      <c r="L7" s="39" t="s">
        <v>22</v>
      </c>
      <c r="M7" s="40" t="s">
        <v>23</v>
      </c>
      <c r="N7" s="39" t="s">
        <v>24</v>
      </c>
      <c r="O7" s="40" t="s">
        <v>25</v>
      </c>
      <c r="P7" s="39" t="s">
        <v>26</v>
      </c>
      <c r="Q7" s="40" t="s">
        <v>27</v>
      </c>
      <c r="R7" s="39" t="s">
        <v>26</v>
      </c>
      <c r="S7" s="40" t="s">
        <v>27</v>
      </c>
      <c r="T7" s="39" t="s">
        <v>28</v>
      </c>
      <c r="U7" s="40" t="s">
        <v>29</v>
      </c>
      <c r="V7" s="39" t="s">
        <v>15</v>
      </c>
      <c r="W7" s="40" t="s">
        <v>30</v>
      </c>
    </row>
    <row r="8" spans="1:23" ht="12.75" customHeight="1">
      <c r="A8" s="41" t="s">
        <v>31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>
      <c r="A9" s="48" t="s">
        <v>32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33</v>
      </c>
      <c r="B10" s="93">
        <v>17150000</v>
      </c>
      <c r="C10" s="93">
        <v>0</v>
      </c>
      <c r="D10" s="93"/>
      <c r="E10" s="93">
        <f aca="true" t="shared" si="0" ref="E10:E16">$B10+$C10+$D10</f>
        <v>17150000</v>
      </c>
      <c r="F10" s="94">
        <v>17150000</v>
      </c>
      <c r="G10" s="95">
        <v>17150000</v>
      </c>
      <c r="H10" s="94">
        <v>1405000</v>
      </c>
      <c r="I10" s="95">
        <v>4669095</v>
      </c>
      <c r="J10" s="94">
        <v>2404000</v>
      </c>
      <c r="K10" s="95">
        <v>2759399</v>
      </c>
      <c r="L10" s="94">
        <v>3668000</v>
      </c>
      <c r="M10" s="95">
        <v>3115089</v>
      </c>
      <c r="N10" s="94"/>
      <c r="O10" s="95"/>
      <c r="P10" s="94">
        <f aca="true" t="shared" si="1" ref="P10:P16">$H10+$J10+$L10+$N10</f>
        <v>7477000</v>
      </c>
      <c r="Q10" s="95">
        <f aca="true" t="shared" si="2" ref="Q10:Q16">$I10+$K10+$M10+$O10</f>
        <v>10543583</v>
      </c>
      <c r="R10" s="49">
        <f aca="true" t="shared" si="3" ref="R10:R16">IF($J10=0,0,(($L10-$J10)/$J10)*100)</f>
        <v>52.57903494176372</v>
      </c>
      <c r="S10" s="50">
        <f aca="true" t="shared" si="4" ref="S10:S16">IF($K10=0,0,(($M10-$K10)/$K10)*100)</f>
        <v>12.890125712156886</v>
      </c>
      <c r="T10" s="49">
        <f aca="true" t="shared" si="5" ref="T10:T15">IF($E10=0,0,($P10/$E10)*100)</f>
        <v>43.59766763848397</v>
      </c>
      <c r="U10" s="51">
        <f aca="true" t="shared" si="6" ref="U10:U15">IF($E10=0,0,($Q10/$E10)*100)</f>
        <v>61.47861807580175</v>
      </c>
      <c r="V10" s="94">
        <v>1276000</v>
      </c>
      <c r="W10" s="95">
        <v>0</v>
      </c>
    </row>
    <row r="11" spans="1:23" ht="12.75" customHeight="1">
      <c r="A11" s="48" t="s">
        <v>34</v>
      </c>
      <c r="B11" s="93">
        <v>7000000</v>
      </c>
      <c r="C11" s="93">
        <v>-83000</v>
      </c>
      <c r="D11" s="93"/>
      <c r="E11" s="93">
        <f t="shared" si="0"/>
        <v>6917000</v>
      </c>
      <c r="F11" s="94">
        <v>6917000</v>
      </c>
      <c r="G11" s="95">
        <v>6917000</v>
      </c>
      <c r="H11" s="94">
        <v>1650000</v>
      </c>
      <c r="I11" s="95">
        <v>51055446</v>
      </c>
      <c r="J11" s="94">
        <v>903000</v>
      </c>
      <c r="K11" s="95"/>
      <c r="L11" s="94">
        <v>399000</v>
      </c>
      <c r="M11" s="95">
        <v>1875570</v>
      </c>
      <c r="N11" s="94"/>
      <c r="O11" s="95"/>
      <c r="P11" s="94">
        <f t="shared" si="1"/>
        <v>2952000</v>
      </c>
      <c r="Q11" s="95">
        <f t="shared" si="2"/>
        <v>52931016</v>
      </c>
      <c r="R11" s="49">
        <f t="shared" si="3"/>
        <v>-55.81395348837209</v>
      </c>
      <c r="S11" s="50">
        <f t="shared" si="4"/>
        <v>0</v>
      </c>
      <c r="T11" s="49">
        <f t="shared" si="5"/>
        <v>42.677461327164956</v>
      </c>
      <c r="U11" s="51">
        <f t="shared" si="6"/>
        <v>765.2308226109585</v>
      </c>
      <c r="V11" s="94">
        <v>0</v>
      </c>
      <c r="W11" s="95">
        <v>0</v>
      </c>
    </row>
    <row r="12" spans="1:23" ht="12.75" customHeight="1">
      <c r="A12" s="48" t="s">
        <v>35</v>
      </c>
      <c r="B12" s="93">
        <v>179843000</v>
      </c>
      <c r="C12" s="93">
        <v>0</v>
      </c>
      <c r="D12" s="93"/>
      <c r="E12" s="93">
        <f t="shared" si="0"/>
        <v>179843000</v>
      </c>
      <c r="F12" s="94">
        <v>0</v>
      </c>
      <c r="G12" s="95">
        <v>0</v>
      </c>
      <c r="H12" s="94"/>
      <c r="I12" s="95">
        <v>2231183</v>
      </c>
      <c r="J12" s="94"/>
      <c r="K12" s="95">
        <v>33609951</v>
      </c>
      <c r="L12" s="94"/>
      <c r="M12" s="95">
        <v>12606755</v>
      </c>
      <c r="N12" s="94"/>
      <c r="O12" s="95"/>
      <c r="P12" s="94">
        <f t="shared" si="1"/>
        <v>0</v>
      </c>
      <c r="Q12" s="95">
        <f t="shared" si="2"/>
        <v>48447889</v>
      </c>
      <c r="R12" s="49">
        <f t="shared" si="3"/>
        <v>0</v>
      </c>
      <c r="S12" s="50">
        <f t="shared" si="4"/>
        <v>-62.49100452422558</v>
      </c>
      <c r="T12" s="49">
        <f t="shared" si="5"/>
        <v>0</v>
      </c>
      <c r="U12" s="51">
        <f t="shared" si="6"/>
        <v>26.938990675200035</v>
      </c>
      <c r="V12" s="94">
        <v>0</v>
      </c>
      <c r="W12" s="95">
        <v>0</v>
      </c>
    </row>
    <row r="13" spans="1:23" ht="12.75" customHeight="1">
      <c r="A13" s="48" t="s">
        <v>36</v>
      </c>
      <c r="B13" s="93">
        <v>155406000</v>
      </c>
      <c r="C13" s="93">
        <v>-4412000</v>
      </c>
      <c r="D13" s="93"/>
      <c r="E13" s="93">
        <f t="shared" si="0"/>
        <v>150994000</v>
      </c>
      <c r="F13" s="94">
        <v>150994000</v>
      </c>
      <c r="G13" s="95">
        <v>150994000</v>
      </c>
      <c r="H13" s="94">
        <v>13198000</v>
      </c>
      <c r="I13" s="95">
        <v>1824000</v>
      </c>
      <c r="J13" s="94">
        <v>33971000</v>
      </c>
      <c r="K13" s="95">
        <v>53032247</v>
      </c>
      <c r="L13" s="94">
        <v>35701000</v>
      </c>
      <c r="M13" s="95">
        <v>29889475</v>
      </c>
      <c r="N13" s="94"/>
      <c r="O13" s="95"/>
      <c r="P13" s="94">
        <f t="shared" si="1"/>
        <v>82870000</v>
      </c>
      <c r="Q13" s="95">
        <f t="shared" si="2"/>
        <v>84745722</v>
      </c>
      <c r="R13" s="49">
        <f t="shared" si="3"/>
        <v>5.092578964410821</v>
      </c>
      <c r="S13" s="50">
        <f t="shared" si="4"/>
        <v>-43.6390560633797</v>
      </c>
      <c r="T13" s="49">
        <f t="shared" si="5"/>
        <v>54.8829754824695</v>
      </c>
      <c r="U13" s="51">
        <f t="shared" si="6"/>
        <v>56.12522484337126</v>
      </c>
      <c r="V13" s="94">
        <v>0</v>
      </c>
      <c r="W13" s="95">
        <v>0</v>
      </c>
    </row>
    <row r="14" spans="1:23" ht="12.75" customHeight="1">
      <c r="A14" s="48" t="s">
        <v>37</v>
      </c>
      <c r="B14" s="93">
        <v>37592000</v>
      </c>
      <c r="C14" s="93">
        <v>0</v>
      </c>
      <c r="D14" s="93"/>
      <c r="E14" s="93">
        <f t="shared" si="0"/>
        <v>37592000</v>
      </c>
      <c r="F14" s="94">
        <v>37592000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38</v>
      </c>
      <c r="B15" s="93">
        <v>119766000</v>
      </c>
      <c r="C15" s="93">
        <v>-1473000</v>
      </c>
      <c r="D15" s="93"/>
      <c r="E15" s="93">
        <f t="shared" si="0"/>
        <v>118293000</v>
      </c>
      <c r="F15" s="94">
        <v>118293000</v>
      </c>
      <c r="G15" s="95">
        <v>118293000</v>
      </c>
      <c r="H15" s="94">
        <v>25901000</v>
      </c>
      <c r="I15" s="95">
        <v>24327343</v>
      </c>
      <c r="J15" s="94">
        <v>29736000</v>
      </c>
      <c r="K15" s="95">
        <v>29849149</v>
      </c>
      <c r="L15" s="94">
        <v>36446000</v>
      </c>
      <c r="M15" s="95">
        <v>28666832</v>
      </c>
      <c r="N15" s="94"/>
      <c r="O15" s="95"/>
      <c r="P15" s="94">
        <f t="shared" si="1"/>
        <v>92083000</v>
      </c>
      <c r="Q15" s="95">
        <f t="shared" si="2"/>
        <v>82843324</v>
      </c>
      <c r="R15" s="49">
        <f t="shared" si="3"/>
        <v>22.565240785579768</v>
      </c>
      <c r="S15" s="50">
        <f t="shared" si="4"/>
        <v>-3.9609738957717022</v>
      </c>
      <c r="T15" s="49">
        <f t="shared" si="5"/>
        <v>77.84315217299418</v>
      </c>
      <c r="U15" s="51">
        <f t="shared" si="6"/>
        <v>70.03231298555282</v>
      </c>
      <c r="V15" s="94">
        <v>4979000</v>
      </c>
      <c r="W15" s="95">
        <v>0</v>
      </c>
    </row>
    <row r="16" spans="1:23" ht="12.75" customHeight="1">
      <c r="A16" s="52" t="s">
        <v>39</v>
      </c>
      <c r="B16" s="96">
        <f>SUM(B9:B15)</f>
        <v>516757000</v>
      </c>
      <c r="C16" s="96">
        <f>SUM(C9:C15)</f>
        <v>-5968000</v>
      </c>
      <c r="D16" s="96"/>
      <c r="E16" s="96">
        <f t="shared" si="0"/>
        <v>510789000</v>
      </c>
      <c r="F16" s="97">
        <f aca="true" t="shared" si="7" ref="F16:O16">SUM(F9:F15)</f>
        <v>330946000</v>
      </c>
      <c r="G16" s="98">
        <f t="shared" si="7"/>
        <v>293354000</v>
      </c>
      <c r="H16" s="97">
        <f t="shared" si="7"/>
        <v>42154000</v>
      </c>
      <c r="I16" s="98">
        <f t="shared" si="7"/>
        <v>84107067</v>
      </c>
      <c r="J16" s="97">
        <f t="shared" si="7"/>
        <v>67014000</v>
      </c>
      <c r="K16" s="98">
        <f t="shared" si="7"/>
        <v>119250746</v>
      </c>
      <c r="L16" s="97">
        <f t="shared" si="7"/>
        <v>76214000</v>
      </c>
      <c r="M16" s="98">
        <f t="shared" si="7"/>
        <v>76153721</v>
      </c>
      <c r="N16" s="97">
        <f t="shared" si="7"/>
        <v>0</v>
      </c>
      <c r="O16" s="98">
        <f t="shared" si="7"/>
        <v>0</v>
      </c>
      <c r="P16" s="97">
        <f t="shared" si="1"/>
        <v>185382000</v>
      </c>
      <c r="Q16" s="98">
        <f t="shared" si="2"/>
        <v>279511534</v>
      </c>
      <c r="R16" s="53">
        <f t="shared" si="3"/>
        <v>13.728474647088667</v>
      </c>
      <c r="S16" s="54">
        <f t="shared" si="4"/>
        <v>-36.139836810748335</v>
      </c>
      <c r="T16" s="53">
        <f>IF((SUM($E9:$E13)+$E15)=0,0,(P16/(SUM($E9:$E13)+$E15)*100))</f>
        <v>39.17649520178699</v>
      </c>
      <c r="U16" s="55">
        <f>IF((SUM($E9:$E13)+$E15)=0,0,(Q16/(SUM($E9:$E13)+$E15)*100))</f>
        <v>59.06874599796702</v>
      </c>
      <c r="V16" s="97">
        <f>SUM(V9:V15)</f>
        <v>6255000</v>
      </c>
      <c r="W16" s="98">
        <f>SUM(W9:W15)</f>
        <v>0</v>
      </c>
    </row>
    <row r="17" spans="1:23" ht="12.75" customHeight="1">
      <c r="A17" s="41" t="s">
        <v>40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41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42</v>
      </c>
      <c r="B19" s="93">
        <v>3800000</v>
      </c>
      <c r="C19" s="93">
        <v>0</v>
      </c>
      <c r="D19" s="93"/>
      <c r="E19" s="93">
        <f t="shared" si="8"/>
        <v>3800000</v>
      </c>
      <c r="F19" s="94">
        <v>3800000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43</v>
      </c>
      <c r="B20" s="93">
        <v>5276000</v>
      </c>
      <c r="C20" s="93">
        <v>0</v>
      </c>
      <c r="D20" s="93"/>
      <c r="E20" s="93">
        <f t="shared" si="8"/>
        <v>5276000</v>
      </c>
      <c r="F20" s="94">
        <v>5276000</v>
      </c>
      <c r="G20" s="95">
        <v>5276000</v>
      </c>
      <c r="H20" s="94">
        <v>3445000</v>
      </c>
      <c r="I20" s="95">
        <v>425820</v>
      </c>
      <c r="J20" s="94"/>
      <c r="K20" s="95">
        <v>5270355</v>
      </c>
      <c r="L20" s="94"/>
      <c r="M20" s="95">
        <v>201690</v>
      </c>
      <c r="N20" s="94"/>
      <c r="O20" s="95"/>
      <c r="P20" s="94">
        <f t="shared" si="9"/>
        <v>3445000</v>
      </c>
      <c r="Q20" s="95">
        <f t="shared" si="10"/>
        <v>5897865</v>
      </c>
      <c r="R20" s="49">
        <f t="shared" si="11"/>
        <v>0</v>
      </c>
      <c r="S20" s="50">
        <f t="shared" si="12"/>
        <v>-96.17312306286769</v>
      </c>
      <c r="T20" s="49">
        <f t="shared" si="13"/>
        <v>65.29567854435177</v>
      </c>
      <c r="U20" s="51">
        <f t="shared" si="14"/>
        <v>111.78667551175133</v>
      </c>
      <c r="V20" s="94">
        <v>0</v>
      </c>
      <c r="W20" s="95">
        <v>0</v>
      </c>
    </row>
    <row r="21" spans="1:23" ht="12.75" customHeight="1">
      <c r="A21" s="48" t="s">
        <v>44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45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46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39</v>
      </c>
      <c r="B24" s="96">
        <f>SUM(B18:B23)</f>
        <v>9076000</v>
      </c>
      <c r="C24" s="96">
        <f>SUM(C18:C23)</f>
        <v>0</v>
      </c>
      <c r="D24" s="96"/>
      <c r="E24" s="96">
        <f t="shared" si="8"/>
        <v>9076000</v>
      </c>
      <c r="F24" s="97">
        <f aca="true" t="shared" si="15" ref="F24:O24">SUM(F18:F23)</f>
        <v>9076000</v>
      </c>
      <c r="G24" s="98">
        <f t="shared" si="15"/>
        <v>5276000</v>
      </c>
      <c r="H24" s="97">
        <f t="shared" si="15"/>
        <v>3445000</v>
      </c>
      <c r="I24" s="98">
        <f t="shared" si="15"/>
        <v>425820</v>
      </c>
      <c r="J24" s="97">
        <f t="shared" si="15"/>
        <v>0</v>
      </c>
      <c r="K24" s="98">
        <f t="shared" si="15"/>
        <v>5270355</v>
      </c>
      <c r="L24" s="97">
        <f t="shared" si="15"/>
        <v>0</v>
      </c>
      <c r="M24" s="98">
        <f t="shared" si="15"/>
        <v>201690</v>
      </c>
      <c r="N24" s="97">
        <f t="shared" si="15"/>
        <v>0</v>
      </c>
      <c r="O24" s="98">
        <f t="shared" si="15"/>
        <v>0</v>
      </c>
      <c r="P24" s="97">
        <f t="shared" si="9"/>
        <v>3445000</v>
      </c>
      <c r="Q24" s="98">
        <f t="shared" si="10"/>
        <v>5897865</v>
      </c>
      <c r="R24" s="53">
        <f t="shared" si="11"/>
        <v>0</v>
      </c>
      <c r="S24" s="54">
        <f t="shared" si="12"/>
        <v>-96.17312306286769</v>
      </c>
      <c r="T24" s="53">
        <f>IF(($E24-$E19-$E23)=0,0,($P24/($E24-$E19-$E23))*100)</f>
        <v>65.29567854435177</v>
      </c>
      <c r="U24" s="55">
        <f>IF(($E24-$E19-$E23)=0,0,($Q24/($E24-$E19-$E23))*100)</f>
        <v>111.78667551175133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47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49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50</v>
      </c>
      <c r="B28" s="93">
        <v>2539938000</v>
      </c>
      <c r="C28" s="93">
        <v>-683727000</v>
      </c>
      <c r="D28" s="93"/>
      <c r="E28" s="93">
        <f>$B28+$C28+$D28</f>
        <v>1856211000</v>
      </c>
      <c r="F28" s="94">
        <v>2136773000</v>
      </c>
      <c r="G28" s="95">
        <v>1856211000</v>
      </c>
      <c r="H28" s="94">
        <v>197398000</v>
      </c>
      <c r="I28" s="95">
        <v>96228572</v>
      </c>
      <c r="J28" s="94">
        <v>721534000</v>
      </c>
      <c r="K28" s="95">
        <v>395308077</v>
      </c>
      <c r="L28" s="94">
        <v>812466000</v>
      </c>
      <c r="M28" s="95">
        <v>536715793</v>
      </c>
      <c r="N28" s="94"/>
      <c r="O28" s="95"/>
      <c r="P28" s="94">
        <f>$H28+$J28+$L28+$N28</f>
        <v>1731398000</v>
      </c>
      <c r="Q28" s="95">
        <f>$I28+$K28+$M28+$O28</f>
        <v>1028252442</v>
      </c>
      <c r="R28" s="49">
        <f>IF($J28=0,0,(($L28-$J28)/$J28)*100)</f>
        <v>12.602593917958128</v>
      </c>
      <c r="S28" s="50">
        <f>IF($K28=0,0,(($M28-$K28)/$K28)*100)</f>
        <v>35.77152206783774</v>
      </c>
      <c r="T28" s="49">
        <f>IF($E28=0,0,($P28/$E28)*100)</f>
        <v>93.2759260665948</v>
      </c>
      <c r="U28" s="51">
        <f>IF($E28=0,0,($Q28/$E28)*100)</f>
        <v>55.39523480897376</v>
      </c>
      <c r="V28" s="94">
        <v>310478000</v>
      </c>
      <c r="W28" s="95">
        <v>0</v>
      </c>
    </row>
    <row r="29" spans="1:23" ht="12.75" customHeight="1">
      <c r="A29" s="48" t="s">
        <v>51</v>
      </c>
      <c r="B29" s="93">
        <v>5071000</v>
      </c>
      <c r="C29" s="93">
        <v>0</v>
      </c>
      <c r="D29" s="93"/>
      <c r="E29" s="93">
        <f>$B29+$C29+$D29</f>
        <v>5071000</v>
      </c>
      <c r="F29" s="94">
        <v>5071000</v>
      </c>
      <c r="G29" s="95">
        <v>5071000</v>
      </c>
      <c r="H29" s="94">
        <v>213000</v>
      </c>
      <c r="I29" s="95">
        <v>55197</v>
      </c>
      <c r="J29" s="94">
        <v>646000</v>
      </c>
      <c r="K29" s="95">
        <v>87036</v>
      </c>
      <c r="L29" s="94">
        <v>265000</v>
      </c>
      <c r="M29" s="95">
        <v>97091</v>
      </c>
      <c r="N29" s="94"/>
      <c r="O29" s="95"/>
      <c r="P29" s="94">
        <f>$H29+$J29+$L29+$N29</f>
        <v>1124000</v>
      </c>
      <c r="Q29" s="95">
        <f>$I29+$K29+$M29+$O29</f>
        <v>239324</v>
      </c>
      <c r="R29" s="49">
        <f>IF($J29=0,0,(($L29-$J29)/$J29)*100)</f>
        <v>-58.978328173374614</v>
      </c>
      <c r="S29" s="50">
        <f>IF($K29=0,0,(($M29-$K29)/$K29)*100)</f>
        <v>11.552690840571717</v>
      </c>
      <c r="T29" s="49">
        <f>IF($E29=0,0,($P29/$E29)*100)</f>
        <v>22.165253401695917</v>
      </c>
      <c r="U29" s="51">
        <f>IF($E29=0,0,($Q29/$E29)*100)</f>
        <v>4.71946361664366</v>
      </c>
      <c r="V29" s="94">
        <v>503000</v>
      </c>
      <c r="W29" s="95">
        <v>0</v>
      </c>
    </row>
    <row r="30" spans="1:23" ht="12.75" customHeight="1">
      <c r="A30" s="52" t="s">
        <v>39</v>
      </c>
      <c r="B30" s="96">
        <f>SUM(B26:B29)</f>
        <v>2545009000</v>
      </c>
      <c r="C30" s="96">
        <f>SUM(C26:C29)</f>
        <v>-683727000</v>
      </c>
      <c r="D30" s="96"/>
      <c r="E30" s="96">
        <f>$B30+$C30+$D30</f>
        <v>1861282000</v>
      </c>
      <c r="F30" s="97">
        <f aca="true" t="shared" si="16" ref="F30:O30">SUM(F26:F29)</f>
        <v>2141844000</v>
      </c>
      <c r="G30" s="98">
        <f t="shared" si="16"/>
        <v>1861282000</v>
      </c>
      <c r="H30" s="97">
        <f t="shared" si="16"/>
        <v>197611000</v>
      </c>
      <c r="I30" s="98">
        <f t="shared" si="16"/>
        <v>96283769</v>
      </c>
      <c r="J30" s="97">
        <f t="shared" si="16"/>
        <v>722180000</v>
      </c>
      <c r="K30" s="98">
        <f t="shared" si="16"/>
        <v>395395113</v>
      </c>
      <c r="L30" s="97">
        <f t="shared" si="16"/>
        <v>812731000</v>
      </c>
      <c r="M30" s="98">
        <f t="shared" si="16"/>
        <v>536812884</v>
      </c>
      <c r="N30" s="97">
        <f t="shared" si="16"/>
        <v>0</v>
      </c>
      <c r="O30" s="98">
        <f t="shared" si="16"/>
        <v>0</v>
      </c>
      <c r="P30" s="97">
        <f>$H30+$J30+$L30+$N30</f>
        <v>1732522000</v>
      </c>
      <c r="Q30" s="98">
        <f>$I30+$K30+$M30+$O30</f>
        <v>1028491766</v>
      </c>
      <c r="R30" s="53">
        <f>IF($J30=0,0,(($L30-$J30)/$J30)*100)</f>
        <v>12.538563792960202</v>
      </c>
      <c r="S30" s="54">
        <f>IF($K30=0,0,(($M30-$K30)/$K30)*100)</f>
        <v>35.76619091900612</v>
      </c>
      <c r="T30" s="53">
        <f>IF($E30=0,0,($P30/$E30)*100)</f>
        <v>93.08218743855042</v>
      </c>
      <c r="U30" s="55">
        <f>IF($E30=0,0,($Q30/$E30)*100)</f>
        <v>55.25717038041522</v>
      </c>
      <c r="V30" s="97">
        <f>SUM(V26:V29)</f>
        <v>310981000</v>
      </c>
      <c r="W30" s="98">
        <f>SUM(W26:W29)</f>
        <v>0</v>
      </c>
    </row>
    <row r="31" spans="1:23" ht="12.75" customHeight="1">
      <c r="A31" s="41" t="s">
        <v>52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53</v>
      </c>
      <c r="B32" s="93">
        <v>71320000</v>
      </c>
      <c r="C32" s="93">
        <v>0</v>
      </c>
      <c r="D32" s="93"/>
      <c r="E32" s="93">
        <f>$B32+$C32+$D32</f>
        <v>71320000</v>
      </c>
      <c r="F32" s="94">
        <v>71320000</v>
      </c>
      <c r="G32" s="95">
        <v>71320000</v>
      </c>
      <c r="H32" s="94">
        <v>14365000</v>
      </c>
      <c r="I32" s="95">
        <v>12853935</v>
      </c>
      <c r="J32" s="94">
        <v>19114000</v>
      </c>
      <c r="K32" s="95">
        <v>11908116</v>
      </c>
      <c r="L32" s="94">
        <v>25295000</v>
      </c>
      <c r="M32" s="95">
        <v>22764640</v>
      </c>
      <c r="N32" s="94"/>
      <c r="O32" s="95"/>
      <c r="P32" s="94">
        <f>$H32+$J32+$L32+$N32</f>
        <v>58774000</v>
      </c>
      <c r="Q32" s="95">
        <f>$I32+$K32+$M32+$O32</f>
        <v>47526691</v>
      </c>
      <c r="R32" s="49">
        <f>IF($J32=0,0,(($L32-$J32)/$J32)*100)</f>
        <v>32.33755362561473</v>
      </c>
      <c r="S32" s="50">
        <f>IF($K32=0,0,(($M32-$K32)/$K32)*100)</f>
        <v>91.16911524879335</v>
      </c>
      <c r="T32" s="49">
        <f>IF($E32=0,0,($P32/$E32)*100)</f>
        <v>82.40886146943353</v>
      </c>
      <c r="U32" s="51">
        <f>IF($E32=0,0,($Q32/$E32)*100)</f>
        <v>66.63865816040382</v>
      </c>
      <c r="V32" s="94">
        <v>0</v>
      </c>
      <c r="W32" s="95">
        <v>0</v>
      </c>
    </row>
    <row r="33" spans="1:23" ht="12.75" customHeight="1">
      <c r="A33" s="52" t="s">
        <v>39</v>
      </c>
      <c r="B33" s="96">
        <f>B32</f>
        <v>71320000</v>
      </c>
      <c r="C33" s="96">
        <f>C32</f>
        <v>0</v>
      </c>
      <c r="D33" s="96"/>
      <c r="E33" s="96">
        <f>$B33+$C33+$D33</f>
        <v>71320000</v>
      </c>
      <c r="F33" s="97">
        <f aca="true" t="shared" si="17" ref="F33:O33">F32</f>
        <v>71320000</v>
      </c>
      <c r="G33" s="98">
        <f t="shared" si="17"/>
        <v>71320000</v>
      </c>
      <c r="H33" s="97">
        <f t="shared" si="17"/>
        <v>14365000</v>
      </c>
      <c r="I33" s="98">
        <f t="shared" si="17"/>
        <v>12853935</v>
      </c>
      <c r="J33" s="97">
        <f t="shared" si="17"/>
        <v>19114000</v>
      </c>
      <c r="K33" s="98">
        <f t="shared" si="17"/>
        <v>11908116</v>
      </c>
      <c r="L33" s="97">
        <f t="shared" si="17"/>
        <v>25295000</v>
      </c>
      <c r="M33" s="98">
        <f t="shared" si="17"/>
        <v>22764640</v>
      </c>
      <c r="N33" s="97">
        <f t="shared" si="17"/>
        <v>0</v>
      </c>
      <c r="O33" s="98">
        <f t="shared" si="17"/>
        <v>0</v>
      </c>
      <c r="P33" s="97">
        <f>$H33+$J33+$L33+$N33</f>
        <v>58774000</v>
      </c>
      <c r="Q33" s="98">
        <f>$I33+$K33+$M33+$O33</f>
        <v>47526691</v>
      </c>
      <c r="R33" s="53">
        <f>IF($J33=0,0,(($L33-$J33)/$J33)*100)</f>
        <v>32.33755362561473</v>
      </c>
      <c r="S33" s="54">
        <f>IF($K33=0,0,(($M33-$K33)/$K33)*100)</f>
        <v>91.16911524879335</v>
      </c>
      <c r="T33" s="53">
        <f>IF($E33=0,0,($P33/$E33)*100)</f>
        <v>82.40886146943353</v>
      </c>
      <c r="U33" s="55">
        <f>IF($E33=0,0,($Q33/$E33)*100)</f>
        <v>66.63865816040382</v>
      </c>
      <c r="V33" s="97">
        <f>V32</f>
        <v>0</v>
      </c>
      <c r="W33" s="98">
        <f>W32</f>
        <v>0</v>
      </c>
    </row>
    <row r="34" spans="1:23" ht="12.75" customHeight="1">
      <c r="A34" s="41" t="s">
        <v>54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55</v>
      </c>
      <c r="B35" s="93">
        <v>155989000</v>
      </c>
      <c r="C35" s="93">
        <v>-41246000</v>
      </c>
      <c r="D35" s="93"/>
      <c r="E35" s="93">
        <f aca="true" t="shared" si="18" ref="E35:E40">$B35+$C35+$D35</f>
        <v>114743000</v>
      </c>
      <c r="F35" s="94">
        <v>114743000</v>
      </c>
      <c r="G35" s="95">
        <v>114743000</v>
      </c>
      <c r="H35" s="94">
        <v>32577000</v>
      </c>
      <c r="I35" s="95">
        <v>17318948</v>
      </c>
      <c r="J35" s="94">
        <v>5483000</v>
      </c>
      <c r="K35" s="95">
        <v>9395281</v>
      </c>
      <c r="L35" s="94">
        <v>8400000</v>
      </c>
      <c r="M35" s="95">
        <v>9498811</v>
      </c>
      <c r="N35" s="94"/>
      <c r="O35" s="95"/>
      <c r="P35" s="94">
        <f aca="true" t="shared" si="19" ref="P35:P40">$H35+$J35+$L35+$N35</f>
        <v>46460000</v>
      </c>
      <c r="Q35" s="95">
        <f aca="true" t="shared" si="20" ref="Q35:Q40">$I35+$K35+$M35+$O35</f>
        <v>36213040</v>
      </c>
      <c r="R35" s="49">
        <f aca="true" t="shared" si="21" ref="R35:R40">IF($J35=0,0,(($L35-$J35)/$J35)*100)</f>
        <v>53.200802480393946</v>
      </c>
      <c r="S35" s="50">
        <f aca="true" t="shared" si="22" ref="S35:S40">IF($K35=0,0,(($M35-$K35)/$K35)*100)</f>
        <v>1.1019361741282672</v>
      </c>
      <c r="T35" s="49">
        <f>IF($E35=0,0,($P35/$E35)*100)</f>
        <v>40.490487437142136</v>
      </c>
      <c r="U35" s="51">
        <f>IF($E35=0,0,($Q35/$E35)*100)</f>
        <v>31.560130029718586</v>
      </c>
      <c r="V35" s="94">
        <v>2970000</v>
      </c>
      <c r="W35" s="95">
        <v>0</v>
      </c>
    </row>
    <row r="36" spans="1:23" ht="12.75" customHeight="1">
      <c r="A36" s="48" t="s">
        <v>56</v>
      </c>
      <c r="B36" s="93">
        <v>191956000</v>
      </c>
      <c r="C36" s="93">
        <v>-63954000</v>
      </c>
      <c r="D36" s="93"/>
      <c r="E36" s="93">
        <f t="shared" si="18"/>
        <v>128002000</v>
      </c>
      <c r="F36" s="94">
        <v>128002000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57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58</v>
      </c>
      <c r="B38" s="93">
        <v>38000000</v>
      </c>
      <c r="C38" s="93">
        <v>-3800000</v>
      </c>
      <c r="D38" s="93"/>
      <c r="E38" s="93">
        <f t="shared" si="18"/>
        <v>34200000</v>
      </c>
      <c r="F38" s="94">
        <v>34200000</v>
      </c>
      <c r="G38" s="95">
        <v>34200000</v>
      </c>
      <c r="H38" s="94"/>
      <c r="I38" s="95"/>
      <c r="J38" s="94">
        <v>221000</v>
      </c>
      <c r="K38" s="95"/>
      <c r="L38" s="94">
        <v>4262000</v>
      </c>
      <c r="M38" s="95">
        <v>42698</v>
      </c>
      <c r="N38" s="94"/>
      <c r="O38" s="95"/>
      <c r="P38" s="94">
        <f t="shared" si="19"/>
        <v>4483000</v>
      </c>
      <c r="Q38" s="95">
        <f t="shared" si="20"/>
        <v>42698</v>
      </c>
      <c r="R38" s="49">
        <f t="shared" si="21"/>
        <v>1828.5067873303167</v>
      </c>
      <c r="S38" s="50">
        <f t="shared" si="22"/>
        <v>0</v>
      </c>
      <c r="T38" s="49">
        <f>IF($E38=0,0,($P38/$E38)*100)</f>
        <v>13.108187134502923</v>
      </c>
      <c r="U38" s="51">
        <f>IF($E38=0,0,($Q38/$E38)*100)</f>
        <v>0.12484795321637428</v>
      </c>
      <c r="V38" s="94">
        <v>0</v>
      </c>
      <c r="W38" s="95">
        <v>0</v>
      </c>
    </row>
    <row r="39" spans="1:23" ht="12.75" customHeight="1">
      <c r="A39" s="48" t="s">
        <v>59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39</v>
      </c>
      <c r="B40" s="96">
        <f>SUM(B35:B39)</f>
        <v>385945000</v>
      </c>
      <c r="C40" s="96">
        <f>SUM(C35:C39)</f>
        <v>-109000000</v>
      </c>
      <c r="D40" s="96"/>
      <c r="E40" s="96">
        <f t="shared" si="18"/>
        <v>276945000</v>
      </c>
      <c r="F40" s="97">
        <f aca="true" t="shared" si="23" ref="F40:O40">SUM(F35:F39)</f>
        <v>276945000</v>
      </c>
      <c r="G40" s="98">
        <f t="shared" si="23"/>
        <v>148943000</v>
      </c>
      <c r="H40" s="97">
        <f t="shared" si="23"/>
        <v>32577000</v>
      </c>
      <c r="I40" s="98">
        <f t="shared" si="23"/>
        <v>17318948</v>
      </c>
      <c r="J40" s="97">
        <f t="shared" si="23"/>
        <v>5704000</v>
      </c>
      <c r="K40" s="98">
        <f t="shared" si="23"/>
        <v>9395281</v>
      </c>
      <c r="L40" s="97">
        <f t="shared" si="23"/>
        <v>12662000</v>
      </c>
      <c r="M40" s="98">
        <f t="shared" si="23"/>
        <v>9541509</v>
      </c>
      <c r="N40" s="97">
        <f t="shared" si="23"/>
        <v>0</v>
      </c>
      <c r="O40" s="98">
        <f t="shared" si="23"/>
        <v>0</v>
      </c>
      <c r="P40" s="97">
        <f t="shared" si="19"/>
        <v>50943000</v>
      </c>
      <c r="Q40" s="98">
        <f t="shared" si="20"/>
        <v>36255738</v>
      </c>
      <c r="R40" s="53">
        <f t="shared" si="21"/>
        <v>121.98457223001402</v>
      </c>
      <c r="S40" s="54">
        <f t="shared" si="22"/>
        <v>1.556398366371373</v>
      </c>
      <c r="T40" s="53">
        <f>IF((+$E35+$E38)=0,0,(P40/(+$E35+$E38))*100)</f>
        <v>34.203017261637</v>
      </c>
      <c r="U40" s="55">
        <f>IF((+$E35+$E38)=0,0,(Q40/(+$E35+$E38))*100)</f>
        <v>24.342022115842973</v>
      </c>
      <c r="V40" s="97">
        <f>SUM(V35:V39)</f>
        <v>2970000</v>
      </c>
      <c r="W40" s="98">
        <f>SUM(W35:W39)</f>
        <v>0</v>
      </c>
    </row>
    <row r="41" spans="1:23" ht="12.75" customHeight="1">
      <c r="A41" s="41" t="s">
        <v>60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61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62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63</v>
      </c>
      <c r="B44" s="93">
        <v>1300747000</v>
      </c>
      <c r="C44" s="93">
        <v>-669906000</v>
      </c>
      <c r="D44" s="93"/>
      <c r="E44" s="93">
        <f t="shared" si="24"/>
        <v>630841000</v>
      </c>
      <c r="F44" s="94">
        <v>630841000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64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65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66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/>
    </row>
    <row r="48" spans="1:23" ht="12.75" customHeight="1">
      <c r="A48" s="48" t="s">
        <v>67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68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69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70</v>
      </c>
      <c r="B51" s="93">
        <v>165060000</v>
      </c>
      <c r="C51" s="93">
        <v>0</v>
      </c>
      <c r="D51" s="93"/>
      <c r="E51" s="93">
        <f t="shared" si="24"/>
        <v>165060000</v>
      </c>
      <c r="F51" s="94">
        <v>165060000</v>
      </c>
      <c r="G51" s="95">
        <v>165060000</v>
      </c>
      <c r="H51" s="94">
        <v>4418000</v>
      </c>
      <c r="I51" s="95">
        <v>10000344</v>
      </c>
      <c r="J51" s="94">
        <v>25989000</v>
      </c>
      <c r="K51" s="95">
        <v>30059093</v>
      </c>
      <c r="L51" s="94">
        <v>28059000</v>
      </c>
      <c r="M51" s="95">
        <v>37751308</v>
      </c>
      <c r="N51" s="94"/>
      <c r="O51" s="95"/>
      <c r="P51" s="94">
        <f t="shared" si="25"/>
        <v>58466000</v>
      </c>
      <c r="Q51" s="95">
        <f t="shared" si="26"/>
        <v>77810745</v>
      </c>
      <c r="R51" s="49">
        <f t="shared" si="27"/>
        <v>7.964908230405171</v>
      </c>
      <c r="S51" s="50">
        <f t="shared" si="28"/>
        <v>25.59030972757561</v>
      </c>
      <c r="T51" s="49">
        <f t="shared" si="29"/>
        <v>35.42105900884527</v>
      </c>
      <c r="U51" s="51">
        <f t="shared" si="30"/>
        <v>47.14088513267903</v>
      </c>
      <c r="V51" s="94">
        <v>4314000</v>
      </c>
      <c r="W51" s="95">
        <v>0</v>
      </c>
    </row>
    <row r="52" spans="1:23" ht="12.75" customHeight="1">
      <c r="A52" s="48" t="s">
        <v>71</v>
      </c>
      <c r="B52" s="93">
        <v>40000000</v>
      </c>
      <c r="C52" s="93">
        <v>0</v>
      </c>
      <c r="D52" s="93"/>
      <c r="E52" s="93">
        <f t="shared" si="24"/>
        <v>40000000</v>
      </c>
      <c r="F52" s="94">
        <v>40000000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39</v>
      </c>
      <c r="B53" s="96">
        <f>SUM(B42:B52)</f>
        <v>1505807000</v>
      </c>
      <c r="C53" s="96">
        <f>SUM(C42:C52)</f>
        <v>-669906000</v>
      </c>
      <c r="D53" s="96"/>
      <c r="E53" s="96">
        <f t="shared" si="24"/>
        <v>835901000</v>
      </c>
      <c r="F53" s="97">
        <f aca="true" t="shared" si="31" ref="F53:O53">SUM(F42:F52)</f>
        <v>835901000</v>
      </c>
      <c r="G53" s="98">
        <f t="shared" si="31"/>
        <v>165060000</v>
      </c>
      <c r="H53" s="97">
        <f t="shared" si="31"/>
        <v>4418000</v>
      </c>
      <c r="I53" s="98">
        <f t="shared" si="31"/>
        <v>10000344</v>
      </c>
      <c r="J53" s="97">
        <f t="shared" si="31"/>
        <v>25989000</v>
      </c>
      <c r="K53" s="98">
        <f t="shared" si="31"/>
        <v>30059093</v>
      </c>
      <c r="L53" s="97">
        <f t="shared" si="31"/>
        <v>28059000</v>
      </c>
      <c r="M53" s="98">
        <f t="shared" si="31"/>
        <v>37751308</v>
      </c>
      <c r="N53" s="97">
        <f t="shared" si="31"/>
        <v>0</v>
      </c>
      <c r="O53" s="98">
        <f t="shared" si="31"/>
        <v>0</v>
      </c>
      <c r="P53" s="97">
        <f t="shared" si="25"/>
        <v>58466000</v>
      </c>
      <c r="Q53" s="98">
        <f t="shared" si="26"/>
        <v>77810745</v>
      </c>
      <c r="R53" s="53">
        <f t="shared" si="27"/>
        <v>7.964908230405171</v>
      </c>
      <c r="S53" s="54">
        <f t="shared" si="28"/>
        <v>25.59030972757561</v>
      </c>
      <c r="T53" s="53">
        <f>IF((+$E43+$E45+$E47+$E48+$E51)=0,0,(P53/(+$E43+$E45+$E47+$E48+$E51))*100)</f>
        <v>35.42105900884527</v>
      </c>
      <c r="U53" s="55">
        <f>IF((+$E43+$E45+$E47+$E48+$E51)=0,0,(Q53/(+$E43+$E45+$E47+$E48+$E51))*100)</f>
        <v>47.14088513267903</v>
      </c>
      <c r="V53" s="97">
        <f>SUM(V42:V52)</f>
        <v>4314000</v>
      </c>
      <c r="W53" s="98">
        <f>SUM(W42:W52)</f>
        <v>0</v>
      </c>
    </row>
    <row r="54" spans="1:23" ht="12.75" customHeight="1">
      <c r="A54" s="41" t="s">
        <v>72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73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74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75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76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39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77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78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79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80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81</v>
      </c>
      <c r="B64" s="93">
        <v>0</v>
      </c>
      <c r="C64" s="93">
        <v>71337000</v>
      </c>
      <c r="D64" s="93"/>
      <c r="E64" s="93">
        <f t="shared" si="33"/>
        <v>71337000</v>
      </c>
      <c r="F64" s="94">
        <v>71337000</v>
      </c>
      <c r="G64" s="95">
        <v>71337000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82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39</v>
      </c>
      <c r="B66" s="96">
        <f>SUM(B61:B65)</f>
        <v>0</v>
      </c>
      <c r="C66" s="96">
        <f>SUM(C61:C65)</f>
        <v>71337000</v>
      </c>
      <c r="D66" s="96"/>
      <c r="E66" s="96">
        <f t="shared" si="33"/>
        <v>71337000</v>
      </c>
      <c r="F66" s="97">
        <f aca="true" t="shared" si="38" ref="F66:O66">SUM(F61:F65)</f>
        <v>71337000</v>
      </c>
      <c r="G66" s="98">
        <f t="shared" si="38"/>
        <v>71337000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83</v>
      </c>
      <c r="B67" s="105">
        <f>SUM(B9:B15,B18:B23,B26:B29,B32,B35:B39,B42:B52,B55:B58,B61:B65)</f>
        <v>5033914000</v>
      </c>
      <c r="C67" s="105">
        <f>SUM(C9:C15,C18:C23,C26:C29,C32,C35:C39,C42:C52,C55:C58,C61:C65)</f>
        <v>-1397264000</v>
      </c>
      <c r="D67" s="105"/>
      <c r="E67" s="105">
        <f t="shared" si="33"/>
        <v>3636650000</v>
      </c>
      <c r="F67" s="106">
        <f aca="true" t="shared" si="39" ref="F67:O67">SUM(F9:F15,F18:F23,F26:F29,F32,F35:F39,F42:F52,F55:F58,F61:F65)</f>
        <v>3737369000</v>
      </c>
      <c r="G67" s="107">
        <f t="shared" si="39"/>
        <v>2616572000</v>
      </c>
      <c r="H67" s="106">
        <f t="shared" si="39"/>
        <v>294570000</v>
      </c>
      <c r="I67" s="107">
        <f t="shared" si="39"/>
        <v>220989883</v>
      </c>
      <c r="J67" s="106">
        <f t="shared" si="39"/>
        <v>840001000</v>
      </c>
      <c r="K67" s="107">
        <f t="shared" si="39"/>
        <v>571278704</v>
      </c>
      <c r="L67" s="106">
        <f t="shared" si="39"/>
        <v>954961000</v>
      </c>
      <c r="M67" s="107">
        <f t="shared" si="39"/>
        <v>683225752</v>
      </c>
      <c r="N67" s="106">
        <f t="shared" si="39"/>
        <v>0</v>
      </c>
      <c r="O67" s="107">
        <f t="shared" si="39"/>
        <v>0</v>
      </c>
      <c r="P67" s="106">
        <f t="shared" si="34"/>
        <v>2089532000</v>
      </c>
      <c r="Q67" s="107">
        <f t="shared" si="35"/>
        <v>1475494339</v>
      </c>
      <c r="R67" s="62">
        <f t="shared" si="36"/>
        <v>13.685697993216674</v>
      </c>
      <c r="S67" s="63">
        <f t="shared" si="37"/>
        <v>19.595872770359737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74.72181346473967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52.763782879150625</v>
      </c>
      <c r="V67" s="106">
        <f>SUM(V9:V15,V18:V23,V26:V29,V32,V35:V39,V42:V52,V55:V58,V61:V65)</f>
        <v>324520000</v>
      </c>
      <c r="W67" s="107">
        <f>SUM(W9:W15,W18:W23,W26:W29,W32,W35:W39,W42:W52,W55:W58,W61:W65)</f>
        <v>0</v>
      </c>
    </row>
    <row r="68" spans="1:23" ht="12.75" customHeight="1">
      <c r="A68" s="41" t="s">
        <v>40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84</v>
      </c>
      <c r="B69" s="93">
        <v>381994000</v>
      </c>
      <c r="C69" s="93">
        <v>-32854000</v>
      </c>
      <c r="D69" s="93"/>
      <c r="E69" s="93">
        <f>$B69+$C69+$D69</f>
        <v>349140000</v>
      </c>
      <c r="F69" s="94">
        <v>349140000</v>
      </c>
      <c r="G69" s="95">
        <v>349140000</v>
      </c>
      <c r="H69" s="94">
        <v>39031000</v>
      </c>
      <c r="I69" s="95">
        <v>36507806</v>
      </c>
      <c r="J69" s="94">
        <v>67686500</v>
      </c>
      <c r="K69" s="95">
        <v>30459303</v>
      </c>
      <c r="L69" s="94">
        <v>41316500</v>
      </c>
      <c r="M69" s="95">
        <v>46566867</v>
      </c>
      <c r="N69" s="94"/>
      <c r="O69" s="95"/>
      <c r="P69" s="94">
        <f>$H69+$J69+$L69+$N69</f>
        <v>148034000</v>
      </c>
      <c r="Q69" s="95">
        <f>$I69+$K69+$M69+$O69</f>
        <v>113533976</v>
      </c>
      <c r="R69" s="49">
        <f>IF($J69=0,0,(($L69-$J69)/$J69)*100)</f>
        <v>-38.959024325382465</v>
      </c>
      <c r="S69" s="50">
        <f>IF($K69=0,0,(($M69-$K69)/$K69)*100)</f>
        <v>52.882247502511795</v>
      </c>
      <c r="T69" s="49">
        <f>IF($E69=0,0,($P69/$E69)*100)</f>
        <v>42.39961047144412</v>
      </c>
      <c r="U69" s="51">
        <f>IF($E69=0,0,($Q69/$E69)*100)</f>
        <v>32.518180672509594</v>
      </c>
      <c r="V69" s="94">
        <v>87459000</v>
      </c>
      <c r="W69" s="95">
        <v>0</v>
      </c>
    </row>
    <row r="70" spans="1:23" ht="12.75" customHeight="1">
      <c r="A70" s="57" t="s">
        <v>39</v>
      </c>
      <c r="B70" s="102">
        <f>B69</f>
        <v>381994000</v>
      </c>
      <c r="C70" s="102">
        <f>C69</f>
        <v>-32854000</v>
      </c>
      <c r="D70" s="102"/>
      <c r="E70" s="102">
        <f>$B70+$C70+$D70</f>
        <v>349140000</v>
      </c>
      <c r="F70" s="103">
        <f aca="true" t="shared" si="40" ref="F70:O70">F69</f>
        <v>349140000</v>
      </c>
      <c r="G70" s="104">
        <f t="shared" si="40"/>
        <v>349140000</v>
      </c>
      <c r="H70" s="103">
        <f t="shared" si="40"/>
        <v>39031000</v>
      </c>
      <c r="I70" s="104">
        <f t="shared" si="40"/>
        <v>36507806</v>
      </c>
      <c r="J70" s="103">
        <f t="shared" si="40"/>
        <v>67686500</v>
      </c>
      <c r="K70" s="104">
        <f t="shared" si="40"/>
        <v>30459303</v>
      </c>
      <c r="L70" s="103">
        <f t="shared" si="40"/>
        <v>41316500</v>
      </c>
      <c r="M70" s="104">
        <f t="shared" si="40"/>
        <v>46566867</v>
      </c>
      <c r="N70" s="103">
        <f t="shared" si="40"/>
        <v>0</v>
      </c>
      <c r="O70" s="104">
        <f t="shared" si="40"/>
        <v>0</v>
      </c>
      <c r="P70" s="103">
        <f>$H70+$J70+$L70+$N70</f>
        <v>148034000</v>
      </c>
      <c r="Q70" s="104">
        <f>$I70+$K70+$M70+$O70</f>
        <v>113533976</v>
      </c>
      <c r="R70" s="58">
        <f>IF($J70=0,0,(($L70-$J70)/$J70)*100)</f>
        <v>-38.959024325382465</v>
      </c>
      <c r="S70" s="59">
        <f>IF($K70=0,0,(($M70-$K70)/$K70)*100)</f>
        <v>52.882247502511795</v>
      </c>
      <c r="T70" s="58">
        <f>IF($E70=0,0,($P70/$E70)*100)</f>
        <v>42.39961047144412</v>
      </c>
      <c r="U70" s="60">
        <f>IF($E70=0,0,($Q70/$E70)*100)</f>
        <v>32.518180672509594</v>
      </c>
      <c r="V70" s="103">
        <f>V69</f>
        <v>87459000</v>
      </c>
      <c r="W70" s="104">
        <f>W69</f>
        <v>0</v>
      </c>
    </row>
    <row r="71" spans="1:23" ht="12.75" customHeight="1">
      <c r="A71" s="61" t="s">
        <v>83</v>
      </c>
      <c r="B71" s="105">
        <f>B69</f>
        <v>381994000</v>
      </c>
      <c r="C71" s="105">
        <f>C69</f>
        <v>-32854000</v>
      </c>
      <c r="D71" s="105"/>
      <c r="E71" s="105">
        <f>$B71+$C71+$D71</f>
        <v>349140000</v>
      </c>
      <c r="F71" s="106">
        <f aca="true" t="shared" si="41" ref="F71:O71">F69</f>
        <v>349140000</v>
      </c>
      <c r="G71" s="107">
        <f t="shared" si="41"/>
        <v>349140000</v>
      </c>
      <c r="H71" s="106">
        <f t="shared" si="41"/>
        <v>39031000</v>
      </c>
      <c r="I71" s="107">
        <f t="shared" si="41"/>
        <v>36507806</v>
      </c>
      <c r="J71" s="106">
        <f t="shared" si="41"/>
        <v>67686500</v>
      </c>
      <c r="K71" s="107">
        <f t="shared" si="41"/>
        <v>30459303</v>
      </c>
      <c r="L71" s="106">
        <f t="shared" si="41"/>
        <v>41316500</v>
      </c>
      <c r="M71" s="107">
        <f t="shared" si="41"/>
        <v>46566867</v>
      </c>
      <c r="N71" s="106">
        <f t="shared" si="41"/>
        <v>0</v>
      </c>
      <c r="O71" s="107">
        <f t="shared" si="41"/>
        <v>0</v>
      </c>
      <c r="P71" s="106">
        <f>$H71+$J71+$L71+$N71</f>
        <v>148034000</v>
      </c>
      <c r="Q71" s="107">
        <f>$I71+$K71+$M71+$O71</f>
        <v>113533976</v>
      </c>
      <c r="R71" s="62">
        <f>IF($J71=0,0,(($L71-$J71)/$J71)*100)</f>
        <v>-38.959024325382465</v>
      </c>
      <c r="S71" s="63">
        <f>IF($K71=0,0,(($M71-$K71)/$K71)*100)</f>
        <v>52.882247502511795</v>
      </c>
      <c r="T71" s="62">
        <f>IF($E71=0,0,($P71/$E71)*100)</f>
        <v>42.39961047144412</v>
      </c>
      <c r="U71" s="66">
        <f>IF($E71=0,0,($Q71/$E71)*100)</f>
        <v>32.518180672509594</v>
      </c>
      <c r="V71" s="106">
        <f>V69</f>
        <v>87459000</v>
      </c>
      <c r="W71" s="107">
        <f>W69</f>
        <v>0</v>
      </c>
    </row>
    <row r="72" spans="1:23" ht="12.75" customHeight="1" thickBot="1">
      <c r="A72" s="61" t="s">
        <v>85</v>
      </c>
      <c r="B72" s="105">
        <f>SUM(B9:B15,B18:B23,B26:B29,B32,B35:B39,B42:B52,B55:B58,B61:B65,B69)</f>
        <v>5415908000</v>
      </c>
      <c r="C72" s="105">
        <f>SUM(C9:C15,C18:C23,C26:C29,C32,C35:C39,C42:C52,C55:C58,C61:C65,C69)</f>
        <v>-1430118000</v>
      </c>
      <c r="D72" s="105"/>
      <c r="E72" s="105">
        <f>$B72+$C72+$D72</f>
        <v>3985790000</v>
      </c>
      <c r="F72" s="106">
        <f aca="true" t="shared" si="42" ref="F72:O72">SUM(F9:F15,F18:F23,F26:F29,F32,F35:F39,F42:F52,F55:F58,F61:F65,F69)</f>
        <v>4086509000</v>
      </c>
      <c r="G72" s="107">
        <f t="shared" si="42"/>
        <v>2965712000</v>
      </c>
      <c r="H72" s="106">
        <f t="shared" si="42"/>
        <v>333601000</v>
      </c>
      <c r="I72" s="107">
        <f t="shared" si="42"/>
        <v>257497689</v>
      </c>
      <c r="J72" s="106">
        <f t="shared" si="42"/>
        <v>907687500</v>
      </c>
      <c r="K72" s="107">
        <f t="shared" si="42"/>
        <v>601738007</v>
      </c>
      <c r="L72" s="106">
        <f t="shared" si="42"/>
        <v>996277500</v>
      </c>
      <c r="M72" s="107">
        <f t="shared" si="42"/>
        <v>729792619</v>
      </c>
      <c r="N72" s="106">
        <f t="shared" si="42"/>
        <v>0</v>
      </c>
      <c r="O72" s="107">
        <f t="shared" si="42"/>
        <v>0</v>
      </c>
      <c r="P72" s="106">
        <f>$H72+$J72+$L72+$N72</f>
        <v>2237566000</v>
      </c>
      <c r="Q72" s="107">
        <f>$I72+$K72+$M72+$O72</f>
        <v>1589028315</v>
      </c>
      <c r="R72" s="62">
        <f>IF($J72=0,0,(($L72-$J72)/$J72)*100)</f>
        <v>9.759966948977485</v>
      </c>
      <c r="S72" s="63">
        <f>IF($K72=0,0,(($M72-$K72)/$K72)*100)</f>
        <v>21.280791725027267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71.134219557439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53.757396246521814</v>
      </c>
      <c r="V72" s="106">
        <f>SUM(V9:V15,V18:V23,V26:V29,V32,V35:V39,V42:V52,V55:V58,V61:V65,V69)</f>
        <v>411979000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67.5">
      <c r="A75" s="78" t="s">
        <v>86</v>
      </c>
      <c r="B75" s="79" t="s">
        <v>87</v>
      </c>
      <c r="C75" s="79" t="s">
        <v>88</v>
      </c>
      <c r="D75" s="80" t="s">
        <v>14</v>
      </c>
      <c r="E75" s="79" t="s">
        <v>15</v>
      </c>
      <c r="F75" s="79" t="s">
        <v>16</v>
      </c>
      <c r="G75" s="79" t="s">
        <v>89</v>
      </c>
      <c r="H75" s="79" t="s">
        <v>90</v>
      </c>
      <c r="I75" s="81" t="s">
        <v>19</v>
      </c>
      <c r="J75" s="79" t="s">
        <v>91</v>
      </c>
      <c r="K75" s="81" t="s">
        <v>21</v>
      </c>
      <c r="L75" s="79" t="s">
        <v>92</v>
      </c>
      <c r="M75" s="81" t="s">
        <v>23</v>
      </c>
      <c r="N75" s="79" t="s">
        <v>93</v>
      </c>
      <c r="O75" s="81" t="s">
        <v>25</v>
      </c>
      <c r="P75" s="81" t="s">
        <v>94</v>
      </c>
      <c r="Q75" s="82" t="s">
        <v>27</v>
      </c>
      <c r="R75" s="83" t="s">
        <v>94</v>
      </c>
      <c r="S75" s="84" t="s">
        <v>27</v>
      </c>
      <c r="T75" s="83" t="s">
        <v>95</v>
      </c>
      <c r="U75" s="80" t="s">
        <v>29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118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119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120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121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122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97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98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99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100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101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102</v>
      </c>
      <c r="B91" s="114">
        <v>0</v>
      </c>
      <c r="C91" s="114">
        <v>0</v>
      </c>
      <c r="D91" s="114"/>
      <c r="E91" s="114">
        <f t="shared" si="44"/>
        <v>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103</v>
      </c>
      <c r="B92" s="114">
        <v>0</v>
      </c>
      <c r="C92" s="114">
        <v>0</v>
      </c>
      <c r="D92" s="114"/>
      <c r="E92" s="114">
        <f t="shared" si="44"/>
        <v>0</v>
      </c>
      <c r="F92" s="114">
        <v>0</v>
      </c>
      <c r="G92" s="114">
        <v>0</v>
      </c>
      <c r="H92" s="114"/>
      <c r="I92" s="114"/>
      <c r="J92" s="114"/>
      <c r="K92" s="114"/>
      <c r="L92" s="114"/>
      <c r="M92" s="114"/>
      <c r="N92" s="114"/>
      <c r="O92" s="114"/>
      <c r="P92" s="116">
        <f t="shared" si="45"/>
        <v>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0</v>
      </c>
      <c r="U92" s="91">
        <f t="shared" si="50"/>
        <v>0</v>
      </c>
      <c r="V92" s="114"/>
      <c r="W92" s="114"/>
    </row>
    <row r="93" spans="1:23" ht="12.75">
      <c r="A93" s="92" t="s">
        <v>104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105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2.5" hidden="1">
      <c r="A95" s="19" t="s">
        <v>123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83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124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125</v>
      </c>
    </row>
    <row r="116" ht="12.75">
      <c r="A116" s="29" t="s">
        <v>126</v>
      </c>
    </row>
    <row r="117" spans="1:22" ht="12.75">
      <c r="A117" s="29" t="s">
        <v>127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2.75">
      <c r="A118" s="29" t="s">
        <v>128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2.75">
      <c r="A119" s="29" t="s">
        <v>129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130</v>
      </c>
    </row>
    <row r="123" spans="1:23" ht="12.75">
      <c r="A123" s="31"/>
      <c r="G123" s="31"/>
      <c r="W123" s="31"/>
    </row>
    <row r="124" spans="1:23" ht="12.75">
      <c r="A124" s="31"/>
      <c r="G124" s="31"/>
      <c r="W124" s="31"/>
    </row>
    <row r="125" spans="1:23" ht="12.7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7" t="s">
        <v>12</v>
      </c>
      <c r="B7" s="38" t="s">
        <v>132</v>
      </c>
      <c r="C7" s="38" t="s">
        <v>13</v>
      </c>
      <c r="D7" s="38" t="s">
        <v>14</v>
      </c>
      <c r="E7" s="38" t="s">
        <v>15</v>
      </c>
      <c r="F7" s="39" t="s">
        <v>16</v>
      </c>
      <c r="G7" s="40" t="s">
        <v>17</v>
      </c>
      <c r="H7" s="39" t="s">
        <v>18</v>
      </c>
      <c r="I7" s="40" t="s">
        <v>19</v>
      </c>
      <c r="J7" s="39" t="s">
        <v>20</v>
      </c>
      <c r="K7" s="40" t="s">
        <v>21</v>
      </c>
      <c r="L7" s="39" t="s">
        <v>22</v>
      </c>
      <c r="M7" s="40" t="s">
        <v>23</v>
      </c>
      <c r="N7" s="39" t="s">
        <v>24</v>
      </c>
      <c r="O7" s="40" t="s">
        <v>25</v>
      </c>
      <c r="P7" s="39" t="s">
        <v>26</v>
      </c>
      <c r="Q7" s="40" t="s">
        <v>27</v>
      </c>
      <c r="R7" s="39" t="s">
        <v>26</v>
      </c>
      <c r="S7" s="40" t="s">
        <v>27</v>
      </c>
      <c r="T7" s="39" t="s">
        <v>28</v>
      </c>
      <c r="U7" s="40" t="s">
        <v>29</v>
      </c>
      <c r="V7" s="39" t="s">
        <v>15</v>
      </c>
      <c r="W7" s="40" t="s">
        <v>30</v>
      </c>
    </row>
    <row r="8" spans="1:23" ht="12.75" customHeight="1">
      <c r="A8" s="41" t="s">
        <v>31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>
      <c r="A9" s="48" t="s">
        <v>32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33</v>
      </c>
      <c r="B10" s="93">
        <v>2500000</v>
      </c>
      <c r="C10" s="93">
        <v>0</v>
      </c>
      <c r="D10" s="93"/>
      <c r="E10" s="93">
        <f aca="true" t="shared" si="0" ref="E10:E16">$B10+$C10+$D10</f>
        <v>2500000</v>
      </c>
      <c r="F10" s="94">
        <v>2500000</v>
      </c>
      <c r="G10" s="95">
        <v>2500000</v>
      </c>
      <c r="H10" s="94">
        <v>105000</v>
      </c>
      <c r="I10" s="95">
        <v>3101468</v>
      </c>
      <c r="J10" s="94">
        <v>611000</v>
      </c>
      <c r="K10" s="95">
        <v>629080</v>
      </c>
      <c r="L10" s="94">
        <v>503000</v>
      </c>
      <c r="M10" s="95">
        <v>486665</v>
      </c>
      <c r="N10" s="94"/>
      <c r="O10" s="95"/>
      <c r="P10" s="94">
        <f aca="true" t="shared" si="1" ref="P10:P16">$H10+$J10+$L10+$N10</f>
        <v>1219000</v>
      </c>
      <c r="Q10" s="95">
        <f aca="true" t="shared" si="2" ref="Q10:Q16">$I10+$K10+$M10+$O10</f>
        <v>4217213</v>
      </c>
      <c r="R10" s="49">
        <f aca="true" t="shared" si="3" ref="R10:R16">IF($J10=0,0,(($L10-$J10)/$J10)*100)</f>
        <v>-17.6759410801964</v>
      </c>
      <c r="S10" s="50">
        <f aca="true" t="shared" si="4" ref="S10:S16">IF($K10=0,0,(($M10-$K10)/$K10)*100)</f>
        <v>-22.63861512049342</v>
      </c>
      <c r="T10" s="49">
        <f aca="true" t="shared" si="5" ref="T10:T15">IF($E10=0,0,($P10/$E10)*100)</f>
        <v>48.76</v>
      </c>
      <c r="U10" s="51">
        <f aca="true" t="shared" si="6" ref="U10:U15">IF($E10=0,0,($Q10/$E10)*100)</f>
        <v>168.68852</v>
      </c>
      <c r="V10" s="94">
        <v>0</v>
      </c>
      <c r="W10" s="95">
        <v>0</v>
      </c>
    </row>
    <row r="11" spans="1:23" ht="12.75" customHeight="1">
      <c r="A11" s="48" t="s">
        <v>34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35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36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37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38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39</v>
      </c>
      <c r="B16" s="96">
        <f>SUM(B9:B15)</f>
        <v>2500000</v>
      </c>
      <c r="C16" s="96">
        <f>SUM(C9:C15)</f>
        <v>0</v>
      </c>
      <c r="D16" s="96"/>
      <c r="E16" s="96">
        <f t="shared" si="0"/>
        <v>2500000</v>
      </c>
      <c r="F16" s="97">
        <f aca="true" t="shared" si="7" ref="F16:O16">SUM(F9:F15)</f>
        <v>2500000</v>
      </c>
      <c r="G16" s="98">
        <f t="shared" si="7"/>
        <v>2500000</v>
      </c>
      <c r="H16" s="97">
        <f t="shared" si="7"/>
        <v>105000</v>
      </c>
      <c r="I16" s="98">
        <f t="shared" si="7"/>
        <v>3101468</v>
      </c>
      <c r="J16" s="97">
        <f t="shared" si="7"/>
        <v>611000</v>
      </c>
      <c r="K16" s="98">
        <f t="shared" si="7"/>
        <v>629080</v>
      </c>
      <c r="L16" s="97">
        <f t="shared" si="7"/>
        <v>503000</v>
      </c>
      <c r="M16" s="98">
        <f t="shared" si="7"/>
        <v>486665</v>
      </c>
      <c r="N16" s="97">
        <f t="shared" si="7"/>
        <v>0</v>
      </c>
      <c r="O16" s="98">
        <f t="shared" si="7"/>
        <v>0</v>
      </c>
      <c r="P16" s="97">
        <f t="shared" si="1"/>
        <v>1219000</v>
      </c>
      <c r="Q16" s="98">
        <f t="shared" si="2"/>
        <v>4217213</v>
      </c>
      <c r="R16" s="53">
        <f t="shared" si="3"/>
        <v>-17.6759410801964</v>
      </c>
      <c r="S16" s="54">
        <f t="shared" si="4"/>
        <v>-22.63861512049342</v>
      </c>
      <c r="T16" s="53">
        <f>IF((SUM($E9:$E13)+$E15)=0,0,(P16/(SUM($E9:$E13)+$E15)*100))</f>
        <v>48.76</v>
      </c>
      <c r="U16" s="55">
        <f>IF((SUM($E9:$E13)+$E15)=0,0,(Q16/(SUM($E9:$E13)+$E15)*100))</f>
        <v>168.68852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40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41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42</v>
      </c>
      <c r="B19" s="93">
        <v>300000</v>
      </c>
      <c r="C19" s="93">
        <v>0</v>
      </c>
      <c r="D19" s="93"/>
      <c r="E19" s="93">
        <f t="shared" si="8"/>
        <v>300000</v>
      </c>
      <c r="F19" s="94">
        <v>300000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43</v>
      </c>
      <c r="B20" s="93">
        <v>596000</v>
      </c>
      <c r="C20" s="93">
        <v>0</v>
      </c>
      <c r="D20" s="93"/>
      <c r="E20" s="93">
        <f t="shared" si="8"/>
        <v>596000</v>
      </c>
      <c r="F20" s="94">
        <v>596000</v>
      </c>
      <c r="G20" s="95">
        <v>596000</v>
      </c>
      <c r="H20" s="94">
        <v>596000</v>
      </c>
      <c r="I20" s="95">
        <v>151840</v>
      </c>
      <c r="J20" s="94"/>
      <c r="K20" s="95"/>
      <c r="L20" s="94"/>
      <c r="M20" s="95"/>
      <c r="N20" s="94"/>
      <c r="O20" s="95"/>
      <c r="P20" s="94">
        <f t="shared" si="9"/>
        <v>596000</v>
      </c>
      <c r="Q20" s="95">
        <f t="shared" si="10"/>
        <v>151840</v>
      </c>
      <c r="R20" s="49">
        <f t="shared" si="11"/>
        <v>0</v>
      </c>
      <c r="S20" s="50">
        <f t="shared" si="12"/>
        <v>0</v>
      </c>
      <c r="T20" s="49">
        <f t="shared" si="13"/>
        <v>100</v>
      </c>
      <c r="U20" s="51">
        <f t="shared" si="14"/>
        <v>25.476510067114095</v>
      </c>
      <c r="V20" s="94">
        <v>0</v>
      </c>
      <c r="W20" s="95">
        <v>0</v>
      </c>
    </row>
    <row r="21" spans="1:23" ht="12.75" customHeight="1">
      <c r="A21" s="48" t="s">
        <v>44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45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46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39</v>
      </c>
      <c r="B24" s="96">
        <f>SUM(B18:B23)</f>
        <v>896000</v>
      </c>
      <c r="C24" s="96">
        <f>SUM(C18:C23)</f>
        <v>0</v>
      </c>
      <c r="D24" s="96"/>
      <c r="E24" s="96">
        <f t="shared" si="8"/>
        <v>896000</v>
      </c>
      <c r="F24" s="97">
        <f aca="true" t="shared" si="15" ref="F24:O24">SUM(F18:F23)</f>
        <v>896000</v>
      </c>
      <c r="G24" s="98">
        <f t="shared" si="15"/>
        <v>596000</v>
      </c>
      <c r="H24" s="97">
        <f t="shared" si="15"/>
        <v>596000</v>
      </c>
      <c r="I24" s="98">
        <f t="shared" si="15"/>
        <v>151840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596000</v>
      </c>
      <c r="Q24" s="98">
        <f t="shared" si="10"/>
        <v>151840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100</v>
      </c>
      <c r="U24" s="55">
        <f>IF(($E24-$E19-$E23)=0,0,($Q24/($E24-$E19-$E23))*100)</f>
        <v>25.476510067114095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47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49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50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51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39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IF($J30=0,0,(($L30-$J30)/$J30)*100)</f>
        <v>0</v>
      </c>
      <c r="S30" s="54">
        <f>IF($K30=0,0,(($M30-$K30)/$K30)*100)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52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53</v>
      </c>
      <c r="B32" s="93">
        <v>1000000</v>
      </c>
      <c r="C32" s="93">
        <v>0</v>
      </c>
      <c r="D32" s="93"/>
      <c r="E32" s="93">
        <f>$B32+$C32+$D32</f>
        <v>1000000</v>
      </c>
      <c r="F32" s="94">
        <v>1000000</v>
      </c>
      <c r="G32" s="95">
        <v>1000000</v>
      </c>
      <c r="H32" s="94"/>
      <c r="I32" s="95">
        <v>445578</v>
      </c>
      <c r="J32" s="94"/>
      <c r="K32" s="95">
        <v>64587</v>
      </c>
      <c r="L32" s="94">
        <v>564000</v>
      </c>
      <c r="M32" s="95">
        <v>25806</v>
      </c>
      <c r="N32" s="94"/>
      <c r="O32" s="95"/>
      <c r="P32" s="94">
        <f>$H32+$J32+$L32+$N32</f>
        <v>564000</v>
      </c>
      <c r="Q32" s="95">
        <f>$I32+$K32+$M32+$O32</f>
        <v>535971</v>
      </c>
      <c r="R32" s="49">
        <f>IF($J32=0,0,(($L32-$J32)/$J32)*100)</f>
        <v>0</v>
      </c>
      <c r="S32" s="50">
        <f>IF($K32=0,0,(($M32-$K32)/$K32)*100)</f>
        <v>-60.04459101676808</v>
      </c>
      <c r="T32" s="49">
        <f>IF($E32=0,0,($P32/$E32)*100)</f>
        <v>56.39999999999999</v>
      </c>
      <c r="U32" s="51">
        <f>IF($E32=0,0,($Q32/$E32)*100)</f>
        <v>53.5971</v>
      </c>
      <c r="V32" s="94">
        <v>0</v>
      </c>
      <c r="W32" s="95">
        <v>0</v>
      </c>
    </row>
    <row r="33" spans="1:23" ht="12.75" customHeight="1">
      <c r="A33" s="52" t="s">
        <v>39</v>
      </c>
      <c r="B33" s="96">
        <f>B32</f>
        <v>1000000</v>
      </c>
      <c r="C33" s="96">
        <f>C32</f>
        <v>0</v>
      </c>
      <c r="D33" s="96"/>
      <c r="E33" s="96">
        <f>$B33+$C33+$D33</f>
        <v>1000000</v>
      </c>
      <c r="F33" s="97">
        <f aca="true" t="shared" si="17" ref="F33:O33">F32</f>
        <v>1000000</v>
      </c>
      <c r="G33" s="98">
        <f t="shared" si="17"/>
        <v>1000000</v>
      </c>
      <c r="H33" s="97">
        <f t="shared" si="17"/>
        <v>0</v>
      </c>
      <c r="I33" s="98">
        <f t="shared" si="17"/>
        <v>445578</v>
      </c>
      <c r="J33" s="97">
        <f t="shared" si="17"/>
        <v>0</v>
      </c>
      <c r="K33" s="98">
        <f t="shared" si="17"/>
        <v>64587</v>
      </c>
      <c r="L33" s="97">
        <f t="shared" si="17"/>
        <v>564000</v>
      </c>
      <c r="M33" s="98">
        <f t="shared" si="17"/>
        <v>25806</v>
      </c>
      <c r="N33" s="97">
        <f t="shared" si="17"/>
        <v>0</v>
      </c>
      <c r="O33" s="98">
        <f t="shared" si="17"/>
        <v>0</v>
      </c>
      <c r="P33" s="97">
        <f>$H33+$J33+$L33+$N33</f>
        <v>564000</v>
      </c>
      <c r="Q33" s="98">
        <f>$I33+$K33+$M33+$O33</f>
        <v>535971</v>
      </c>
      <c r="R33" s="53">
        <f>IF($J33=0,0,(($L33-$J33)/$J33)*100)</f>
        <v>0</v>
      </c>
      <c r="S33" s="54">
        <f>IF($K33=0,0,(($M33-$K33)/$K33)*100)</f>
        <v>-60.04459101676808</v>
      </c>
      <c r="T33" s="53">
        <f>IF($E33=0,0,($P33/$E33)*100)</f>
        <v>56.39999999999999</v>
      </c>
      <c r="U33" s="55">
        <f>IF($E33=0,0,($Q33/$E33)*100)</f>
        <v>53.5971</v>
      </c>
      <c r="V33" s="97">
        <f>V32</f>
        <v>0</v>
      </c>
      <c r="W33" s="98">
        <f>W32</f>
        <v>0</v>
      </c>
    </row>
    <row r="34" spans="1:23" ht="12.75" customHeight="1">
      <c r="A34" s="41" t="s">
        <v>54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55</v>
      </c>
      <c r="B35" s="93">
        <v>26773000</v>
      </c>
      <c r="C35" s="93">
        <v>-2000000</v>
      </c>
      <c r="D35" s="93"/>
      <c r="E35" s="93">
        <f aca="true" t="shared" si="18" ref="E35:E40">$B35+$C35+$D35</f>
        <v>24773000</v>
      </c>
      <c r="F35" s="94">
        <v>24773000</v>
      </c>
      <c r="G35" s="95">
        <v>24773000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0</v>
      </c>
      <c r="T35" s="49">
        <f>IF($E35=0,0,($P35/$E35)*100)</f>
        <v>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56</v>
      </c>
      <c r="B36" s="93">
        <v>144000</v>
      </c>
      <c r="C36" s="93">
        <v>8000</v>
      </c>
      <c r="D36" s="93"/>
      <c r="E36" s="93">
        <f t="shared" si="18"/>
        <v>152000</v>
      </c>
      <c r="F36" s="94">
        <v>152000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57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58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59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39</v>
      </c>
      <c r="B40" s="96">
        <f>SUM(B35:B39)</f>
        <v>26917000</v>
      </c>
      <c r="C40" s="96">
        <f>SUM(C35:C39)</f>
        <v>-1992000</v>
      </c>
      <c r="D40" s="96"/>
      <c r="E40" s="96">
        <f t="shared" si="18"/>
        <v>24925000</v>
      </c>
      <c r="F40" s="97">
        <f aca="true" t="shared" si="23" ref="F40:O40">SUM(F35:F39)</f>
        <v>24925000</v>
      </c>
      <c r="G40" s="98">
        <f t="shared" si="23"/>
        <v>24773000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0</v>
      </c>
      <c r="U40" s="55">
        <f>IF((+$E35+$E38)=0,0,(Q40/(+$E35+$E38))*100)</f>
        <v>0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60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61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62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63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64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65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66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/>
    </row>
    <row r="48" spans="1:23" ht="12.75" customHeight="1">
      <c r="A48" s="48" t="s">
        <v>67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68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69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70</v>
      </c>
      <c r="B51" s="93">
        <v>36925000</v>
      </c>
      <c r="C51" s="93">
        <v>21650000</v>
      </c>
      <c r="D51" s="93"/>
      <c r="E51" s="93">
        <f t="shared" si="24"/>
        <v>58575000</v>
      </c>
      <c r="F51" s="94">
        <v>58575000</v>
      </c>
      <c r="G51" s="95">
        <v>58575000</v>
      </c>
      <c r="H51" s="94">
        <v>2061000</v>
      </c>
      <c r="I51" s="95"/>
      <c r="J51" s="94">
        <v>8566000</v>
      </c>
      <c r="K51" s="95"/>
      <c r="L51" s="94">
        <v>1923000</v>
      </c>
      <c r="M51" s="95">
        <v>4027400</v>
      </c>
      <c r="N51" s="94"/>
      <c r="O51" s="95"/>
      <c r="P51" s="94">
        <f t="shared" si="25"/>
        <v>12550000</v>
      </c>
      <c r="Q51" s="95">
        <f t="shared" si="26"/>
        <v>4027400</v>
      </c>
      <c r="R51" s="49">
        <f t="shared" si="27"/>
        <v>-77.55078216203596</v>
      </c>
      <c r="S51" s="50">
        <f t="shared" si="28"/>
        <v>0</v>
      </c>
      <c r="T51" s="49">
        <f t="shared" si="29"/>
        <v>21.425522833973538</v>
      </c>
      <c r="U51" s="51">
        <f t="shared" si="30"/>
        <v>6.875629534784464</v>
      </c>
      <c r="V51" s="94">
        <v>0</v>
      </c>
      <c r="W51" s="95">
        <v>0</v>
      </c>
    </row>
    <row r="52" spans="1:23" ht="12.75" customHeight="1">
      <c r="A52" s="48" t="s">
        <v>71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39</v>
      </c>
      <c r="B53" s="96">
        <f>SUM(B42:B52)</f>
        <v>36925000</v>
      </c>
      <c r="C53" s="96">
        <f>SUM(C42:C52)</f>
        <v>21650000</v>
      </c>
      <c r="D53" s="96"/>
      <c r="E53" s="96">
        <f t="shared" si="24"/>
        <v>58575000</v>
      </c>
      <c r="F53" s="97">
        <f aca="true" t="shared" si="31" ref="F53:O53">SUM(F42:F52)</f>
        <v>58575000</v>
      </c>
      <c r="G53" s="98">
        <f t="shared" si="31"/>
        <v>58575000</v>
      </c>
      <c r="H53" s="97">
        <f t="shared" si="31"/>
        <v>2061000</v>
      </c>
      <c r="I53" s="98">
        <f t="shared" si="31"/>
        <v>0</v>
      </c>
      <c r="J53" s="97">
        <f t="shared" si="31"/>
        <v>8566000</v>
      </c>
      <c r="K53" s="98">
        <f t="shared" si="31"/>
        <v>0</v>
      </c>
      <c r="L53" s="97">
        <f t="shared" si="31"/>
        <v>1923000</v>
      </c>
      <c r="M53" s="98">
        <f t="shared" si="31"/>
        <v>4027400</v>
      </c>
      <c r="N53" s="97">
        <f t="shared" si="31"/>
        <v>0</v>
      </c>
      <c r="O53" s="98">
        <f t="shared" si="31"/>
        <v>0</v>
      </c>
      <c r="P53" s="97">
        <f t="shared" si="25"/>
        <v>12550000</v>
      </c>
      <c r="Q53" s="98">
        <f t="shared" si="26"/>
        <v>4027400</v>
      </c>
      <c r="R53" s="53">
        <f t="shared" si="27"/>
        <v>-77.55078216203596</v>
      </c>
      <c r="S53" s="54">
        <f t="shared" si="28"/>
        <v>0</v>
      </c>
      <c r="T53" s="53">
        <f>IF((+$E43+$E45+$E47+$E48+$E51)=0,0,(P53/(+$E43+$E45+$E47+$E48+$E51))*100)</f>
        <v>21.425522833973538</v>
      </c>
      <c r="U53" s="55">
        <f>IF((+$E43+$E45+$E47+$E48+$E51)=0,0,(Q53/(+$E43+$E45+$E47+$E48+$E51))*100)</f>
        <v>6.875629534784464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72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73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74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75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76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39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77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78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79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80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81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82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39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83</v>
      </c>
      <c r="B67" s="105">
        <f>SUM(B9:B15,B18:B23,B26:B29,B32,B35:B39,B42:B52,B55:B58,B61:B65)</f>
        <v>68238000</v>
      </c>
      <c r="C67" s="105">
        <f>SUM(C9:C15,C18:C23,C26:C29,C32,C35:C39,C42:C52,C55:C58,C61:C65)</f>
        <v>19658000</v>
      </c>
      <c r="D67" s="105"/>
      <c r="E67" s="105">
        <f t="shared" si="33"/>
        <v>87896000</v>
      </c>
      <c r="F67" s="106">
        <f aca="true" t="shared" si="39" ref="F67:O67">SUM(F9:F15,F18:F23,F26:F29,F32,F35:F39,F42:F52,F55:F58,F61:F65)</f>
        <v>87896000</v>
      </c>
      <c r="G67" s="107">
        <f t="shared" si="39"/>
        <v>87444000</v>
      </c>
      <c r="H67" s="106">
        <f t="shared" si="39"/>
        <v>2762000</v>
      </c>
      <c r="I67" s="107">
        <f t="shared" si="39"/>
        <v>3698886</v>
      </c>
      <c r="J67" s="106">
        <f t="shared" si="39"/>
        <v>9177000</v>
      </c>
      <c r="K67" s="107">
        <f t="shared" si="39"/>
        <v>693667</v>
      </c>
      <c r="L67" s="106">
        <f t="shared" si="39"/>
        <v>2990000</v>
      </c>
      <c r="M67" s="107">
        <f t="shared" si="39"/>
        <v>4539871</v>
      </c>
      <c r="N67" s="106">
        <f t="shared" si="39"/>
        <v>0</v>
      </c>
      <c r="O67" s="107">
        <f t="shared" si="39"/>
        <v>0</v>
      </c>
      <c r="P67" s="106">
        <f t="shared" si="34"/>
        <v>14929000</v>
      </c>
      <c r="Q67" s="107">
        <f t="shared" si="35"/>
        <v>8932424</v>
      </c>
      <c r="R67" s="62">
        <f t="shared" si="36"/>
        <v>-67.41854636591479</v>
      </c>
      <c r="S67" s="63">
        <f t="shared" si="37"/>
        <v>554.4741208677939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17.072640775810804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10.215022185627372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40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84</v>
      </c>
      <c r="B69" s="93">
        <v>65834000</v>
      </c>
      <c r="C69" s="93">
        <v>-13974000</v>
      </c>
      <c r="D69" s="93"/>
      <c r="E69" s="93">
        <f>$B69+$C69+$D69</f>
        <v>51860000</v>
      </c>
      <c r="F69" s="94">
        <v>51860000</v>
      </c>
      <c r="G69" s="95">
        <v>51860000</v>
      </c>
      <c r="H69" s="94">
        <v>4280000</v>
      </c>
      <c r="I69" s="95"/>
      <c r="J69" s="94">
        <v>7625000</v>
      </c>
      <c r="K69" s="95"/>
      <c r="L69" s="94">
        <v>11181000</v>
      </c>
      <c r="M69" s="95">
        <v>15086055</v>
      </c>
      <c r="N69" s="94"/>
      <c r="O69" s="95"/>
      <c r="P69" s="94">
        <f>$H69+$J69+$L69+$N69</f>
        <v>23086000</v>
      </c>
      <c r="Q69" s="95">
        <f>$I69+$K69+$M69+$O69</f>
        <v>15086055</v>
      </c>
      <c r="R69" s="49">
        <f>IF($J69=0,0,(($L69-$J69)/$J69)*100)</f>
        <v>46.636065573770495</v>
      </c>
      <c r="S69" s="50">
        <f>IF($K69=0,0,(($M69-$K69)/$K69)*100)</f>
        <v>0</v>
      </c>
      <c r="T69" s="49">
        <f>IF($E69=0,0,($P69/$E69)*100)</f>
        <v>44.5160046278442</v>
      </c>
      <c r="U69" s="51">
        <f>IF($E69=0,0,($Q69/$E69)*100)</f>
        <v>29.089963362900118</v>
      </c>
      <c r="V69" s="94">
        <v>0</v>
      </c>
      <c r="W69" s="95">
        <v>0</v>
      </c>
    </row>
    <row r="70" spans="1:23" ht="12.75" customHeight="1">
      <c r="A70" s="57" t="s">
        <v>39</v>
      </c>
      <c r="B70" s="102">
        <f>B69</f>
        <v>65834000</v>
      </c>
      <c r="C70" s="102">
        <f>C69</f>
        <v>-13974000</v>
      </c>
      <c r="D70" s="102"/>
      <c r="E70" s="102">
        <f>$B70+$C70+$D70</f>
        <v>51860000</v>
      </c>
      <c r="F70" s="103">
        <f aca="true" t="shared" si="40" ref="F70:O70">F69</f>
        <v>51860000</v>
      </c>
      <c r="G70" s="104">
        <f t="shared" si="40"/>
        <v>51860000</v>
      </c>
      <c r="H70" s="103">
        <f t="shared" si="40"/>
        <v>4280000</v>
      </c>
      <c r="I70" s="104">
        <f t="shared" si="40"/>
        <v>0</v>
      </c>
      <c r="J70" s="103">
        <f t="shared" si="40"/>
        <v>7625000</v>
      </c>
      <c r="K70" s="104">
        <f t="shared" si="40"/>
        <v>0</v>
      </c>
      <c r="L70" s="103">
        <f t="shared" si="40"/>
        <v>11181000</v>
      </c>
      <c r="M70" s="104">
        <f t="shared" si="40"/>
        <v>15086055</v>
      </c>
      <c r="N70" s="103">
        <f t="shared" si="40"/>
        <v>0</v>
      </c>
      <c r="O70" s="104">
        <f t="shared" si="40"/>
        <v>0</v>
      </c>
      <c r="P70" s="103">
        <f>$H70+$J70+$L70+$N70</f>
        <v>23086000</v>
      </c>
      <c r="Q70" s="104">
        <f>$I70+$K70+$M70+$O70</f>
        <v>15086055</v>
      </c>
      <c r="R70" s="58">
        <f>IF($J70=0,0,(($L70-$J70)/$J70)*100)</f>
        <v>46.636065573770495</v>
      </c>
      <c r="S70" s="59">
        <f>IF($K70=0,0,(($M70-$K70)/$K70)*100)</f>
        <v>0</v>
      </c>
      <c r="T70" s="58">
        <f>IF($E70=0,0,($P70/$E70)*100)</f>
        <v>44.5160046278442</v>
      </c>
      <c r="U70" s="60">
        <f>IF($E70=0,0,($Q70/$E70)*100)</f>
        <v>29.089963362900118</v>
      </c>
      <c r="V70" s="103">
        <f>V69</f>
        <v>0</v>
      </c>
      <c r="W70" s="104">
        <f>W69</f>
        <v>0</v>
      </c>
    </row>
    <row r="71" spans="1:23" ht="12.75" customHeight="1">
      <c r="A71" s="61" t="s">
        <v>83</v>
      </c>
      <c r="B71" s="105">
        <f>B69</f>
        <v>65834000</v>
      </c>
      <c r="C71" s="105">
        <f>C69</f>
        <v>-13974000</v>
      </c>
      <c r="D71" s="105"/>
      <c r="E71" s="105">
        <f>$B71+$C71+$D71</f>
        <v>51860000</v>
      </c>
      <c r="F71" s="106">
        <f aca="true" t="shared" si="41" ref="F71:O71">F69</f>
        <v>51860000</v>
      </c>
      <c r="G71" s="107">
        <f t="shared" si="41"/>
        <v>51860000</v>
      </c>
      <c r="H71" s="106">
        <f t="shared" si="41"/>
        <v>4280000</v>
      </c>
      <c r="I71" s="107">
        <f t="shared" si="41"/>
        <v>0</v>
      </c>
      <c r="J71" s="106">
        <f t="shared" si="41"/>
        <v>7625000</v>
      </c>
      <c r="K71" s="107">
        <f t="shared" si="41"/>
        <v>0</v>
      </c>
      <c r="L71" s="106">
        <f t="shared" si="41"/>
        <v>11181000</v>
      </c>
      <c r="M71" s="107">
        <f t="shared" si="41"/>
        <v>15086055</v>
      </c>
      <c r="N71" s="106">
        <f t="shared" si="41"/>
        <v>0</v>
      </c>
      <c r="O71" s="107">
        <f t="shared" si="41"/>
        <v>0</v>
      </c>
      <c r="P71" s="106">
        <f>$H71+$J71+$L71+$N71</f>
        <v>23086000</v>
      </c>
      <c r="Q71" s="107">
        <f>$I71+$K71+$M71+$O71</f>
        <v>15086055</v>
      </c>
      <c r="R71" s="62">
        <f>IF($J71=0,0,(($L71-$J71)/$J71)*100)</f>
        <v>46.636065573770495</v>
      </c>
      <c r="S71" s="63">
        <f>IF($K71=0,0,(($M71-$K71)/$K71)*100)</f>
        <v>0</v>
      </c>
      <c r="T71" s="62">
        <f>IF($E71=0,0,($P71/$E71)*100)</f>
        <v>44.5160046278442</v>
      </c>
      <c r="U71" s="66">
        <f>IF($E71=0,0,($Q71/$E71)*100)</f>
        <v>29.089963362900118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85</v>
      </c>
      <c r="B72" s="105">
        <f>SUM(B9:B15,B18:B23,B26:B29,B32,B35:B39,B42:B52,B55:B58,B61:B65,B69)</f>
        <v>134072000</v>
      </c>
      <c r="C72" s="105">
        <f>SUM(C9:C15,C18:C23,C26:C29,C32,C35:C39,C42:C52,C55:C58,C61:C65,C69)</f>
        <v>5684000</v>
      </c>
      <c r="D72" s="105"/>
      <c r="E72" s="105">
        <f>$B72+$C72+$D72</f>
        <v>139756000</v>
      </c>
      <c r="F72" s="106">
        <f aca="true" t="shared" si="42" ref="F72:O72">SUM(F9:F15,F18:F23,F26:F29,F32,F35:F39,F42:F52,F55:F58,F61:F65,F69)</f>
        <v>139756000</v>
      </c>
      <c r="G72" s="107">
        <f t="shared" si="42"/>
        <v>139304000</v>
      </c>
      <c r="H72" s="106">
        <f t="shared" si="42"/>
        <v>7042000</v>
      </c>
      <c r="I72" s="107">
        <f t="shared" si="42"/>
        <v>3698886</v>
      </c>
      <c r="J72" s="106">
        <f t="shared" si="42"/>
        <v>16802000</v>
      </c>
      <c r="K72" s="107">
        <f t="shared" si="42"/>
        <v>693667</v>
      </c>
      <c r="L72" s="106">
        <f t="shared" si="42"/>
        <v>14171000</v>
      </c>
      <c r="M72" s="107">
        <f t="shared" si="42"/>
        <v>19625926</v>
      </c>
      <c r="N72" s="106">
        <f t="shared" si="42"/>
        <v>0</v>
      </c>
      <c r="O72" s="107">
        <f t="shared" si="42"/>
        <v>0</v>
      </c>
      <c r="P72" s="106">
        <f>$H72+$J72+$L72+$N72</f>
        <v>38015000</v>
      </c>
      <c r="Q72" s="107">
        <f>$I72+$K72+$M72+$O72</f>
        <v>24018479</v>
      </c>
      <c r="R72" s="62">
        <f>IF($J72=0,0,(($L72-$J72)/$J72)*100)</f>
        <v>-15.658850136888466</v>
      </c>
      <c r="S72" s="63">
        <f>IF($K72=0,0,(($M72-$K72)/$K72)*100)</f>
        <v>2729.3008028347895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27.289237925687704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17.24177266984437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67.5">
      <c r="A75" s="78" t="s">
        <v>86</v>
      </c>
      <c r="B75" s="79" t="s">
        <v>87</v>
      </c>
      <c r="C75" s="79" t="s">
        <v>88</v>
      </c>
      <c r="D75" s="80" t="s">
        <v>14</v>
      </c>
      <c r="E75" s="79" t="s">
        <v>15</v>
      </c>
      <c r="F75" s="79" t="s">
        <v>16</v>
      </c>
      <c r="G75" s="79" t="s">
        <v>89</v>
      </c>
      <c r="H75" s="79" t="s">
        <v>90</v>
      </c>
      <c r="I75" s="81" t="s">
        <v>19</v>
      </c>
      <c r="J75" s="79" t="s">
        <v>91</v>
      </c>
      <c r="K75" s="81" t="s">
        <v>21</v>
      </c>
      <c r="L75" s="79" t="s">
        <v>92</v>
      </c>
      <c r="M75" s="81" t="s">
        <v>23</v>
      </c>
      <c r="N75" s="79" t="s">
        <v>93</v>
      </c>
      <c r="O75" s="81" t="s">
        <v>25</v>
      </c>
      <c r="P75" s="81" t="s">
        <v>94</v>
      </c>
      <c r="Q75" s="82" t="s">
        <v>27</v>
      </c>
      <c r="R75" s="83" t="s">
        <v>94</v>
      </c>
      <c r="S75" s="84" t="s">
        <v>27</v>
      </c>
      <c r="T75" s="83" t="s">
        <v>95</v>
      </c>
      <c r="U75" s="80" t="s">
        <v>29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118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119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120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121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122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97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98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99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100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101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102</v>
      </c>
      <c r="B91" s="114">
        <v>0</v>
      </c>
      <c r="C91" s="114">
        <v>0</v>
      </c>
      <c r="D91" s="114"/>
      <c r="E91" s="114">
        <f t="shared" si="44"/>
        <v>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103</v>
      </c>
      <c r="B92" s="114">
        <v>0</v>
      </c>
      <c r="C92" s="114">
        <v>0</v>
      </c>
      <c r="D92" s="114"/>
      <c r="E92" s="114">
        <f t="shared" si="44"/>
        <v>0</v>
      </c>
      <c r="F92" s="114">
        <v>0</v>
      </c>
      <c r="G92" s="114">
        <v>0</v>
      </c>
      <c r="H92" s="114"/>
      <c r="I92" s="114"/>
      <c r="J92" s="114"/>
      <c r="K92" s="114"/>
      <c r="L92" s="114"/>
      <c r="M92" s="114"/>
      <c r="N92" s="114"/>
      <c r="O92" s="114"/>
      <c r="P92" s="116">
        <f t="shared" si="45"/>
        <v>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0</v>
      </c>
      <c r="U92" s="91">
        <f t="shared" si="50"/>
        <v>0</v>
      </c>
      <c r="V92" s="114"/>
      <c r="W92" s="114"/>
    </row>
    <row r="93" spans="1:23" ht="12.75">
      <c r="A93" s="92" t="s">
        <v>104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105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2.5" hidden="1">
      <c r="A95" s="19" t="s">
        <v>123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83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124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125</v>
      </c>
    </row>
    <row r="116" ht="12.75">
      <c r="A116" s="29" t="s">
        <v>126</v>
      </c>
    </row>
    <row r="117" spans="1:22" ht="12.75">
      <c r="A117" s="29" t="s">
        <v>127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2.75">
      <c r="A118" s="29" t="s">
        <v>128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2.75">
      <c r="A119" s="29" t="s">
        <v>129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130</v>
      </c>
    </row>
    <row r="123" spans="1:23" ht="12.75">
      <c r="A123" s="31"/>
      <c r="G123" s="31"/>
      <c r="W123" s="31"/>
    </row>
    <row r="124" spans="1:23" ht="12.75">
      <c r="A124" s="31"/>
      <c r="G124" s="31"/>
      <c r="W124" s="31"/>
    </row>
    <row r="125" spans="1:23" ht="12.7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7" t="s">
        <v>12</v>
      </c>
      <c r="B7" s="38" t="s">
        <v>132</v>
      </c>
      <c r="C7" s="38" t="s">
        <v>13</v>
      </c>
      <c r="D7" s="38" t="s">
        <v>14</v>
      </c>
      <c r="E7" s="38" t="s">
        <v>15</v>
      </c>
      <c r="F7" s="39" t="s">
        <v>16</v>
      </c>
      <c r="G7" s="40" t="s">
        <v>17</v>
      </c>
      <c r="H7" s="39" t="s">
        <v>18</v>
      </c>
      <c r="I7" s="40" t="s">
        <v>19</v>
      </c>
      <c r="J7" s="39" t="s">
        <v>20</v>
      </c>
      <c r="K7" s="40" t="s">
        <v>21</v>
      </c>
      <c r="L7" s="39" t="s">
        <v>22</v>
      </c>
      <c r="M7" s="40" t="s">
        <v>23</v>
      </c>
      <c r="N7" s="39" t="s">
        <v>24</v>
      </c>
      <c r="O7" s="40" t="s">
        <v>25</v>
      </c>
      <c r="P7" s="39" t="s">
        <v>26</v>
      </c>
      <c r="Q7" s="40" t="s">
        <v>27</v>
      </c>
      <c r="R7" s="39" t="s">
        <v>26</v>
      </c>
      <c r="S7" s="40" t="s">
        <v>27</v>
      </c>
      <c r="T7" s="39" t="s">
        <v>28</v>
      </c>
      <c r="U7" s="40" t="s">
        <v>29</v>
      </c>
      <c r="V7" s="39" t="s">
        <v>15</v>
      </c>
      <c r="W7" s="40" t="s">
        <v>30</v>
      </c>
    </row>
    <row r="8" spans="1:23" ht="12.75" customHeight="1">
      <c r="A8" s="41" t="s">
        <v>31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>
      <c r="A9" s="48" t="s">
        <v>32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33</v>
      </c>
      <c r="B10" s="93">
        <v>2000000</v>
      </c>
      <c r="C10" s="93">
        <v>0</v>
      </c>
      <c r="D10" s="93"/>
      <c r="E10" s="93">
        <f aca="true" t="shared" si="0" ref="E10:E16">$B10+$C10+$D10</f>
        <v>2000000</v>
      </c>
      <c r="F10" s="94">
        <v>2000000</v>
      </c>
      <c r="G10" s="95">
        <v>2000000</v>
      </c>
      <c r="H10" s="94">
        <v>90000</v>
      </c>
      <c r="I10" s="95"/>
      <c r="J10" s="94">
        <v>162000</v>
      </c>
      <c r="K10" s="95"/>
      <c r="L10" s="94">
        <v>1141000</v>
      </c>
      <c r="M10" s="95"/>
      <c r="N10" s="94"/>
      <c r="O10" s="95"/>
      <c r="P10" s="94">
        <f aca="true" t="shared" si="1" ref="P10:P16">$H10+$J10+$L10+$N10</f>
        <v>1393000</v>
      </c>
      <c r="Q10" s="95">
        <f aca="true" t="shared" si="2" ref="Q10:Q16">$I10+$K10+$M10+$O10</f>
        <v>0</v>
      </c>
      <c r="R10" s="49">
        <f aca="true" t="shared" si="3" ref="R10:R16">IF($J10=0,0,(($L10-$J10)/$J10)*100)</f>
        <v>604.320987654321</v>
      </c>
      <c r="S10" s="50">
        <f aca="true" t="shared" si="4" ref="S10:S16">IF($K10=0,0,(($M10-$K10)/$K10)*100)</f>
        <v>0</v>
      </c>
      <c r="T10" s="49">
        <f aca="true" t="shared" si="5" ref="T10:T15">IF($E10=0,0,($P10/$E10)*100)</f>
        <v>69.65</v>
      </c>
      <c r="U10" s="51">
        <f aca="true" t="shared" si="6" ref="U10:U15">IF($E10=0,0,($Q10/$E10)*100)</f>
        <v>0</v>
      </c>
      <c r="V10" s="94">
        <v>0</v>
      </c>
      <c r="W10" s="95">
        <v>0</v>
      </c>
    </row>
    <row r="11" spans="1:23" ht="12.75" customHeight="1">
      <c r="A11" s="48" t="s">
        <v>34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35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36</v>
      </c>
      <c r="B13" s="93">
        <v>1500000</v>
      </c>
      <c r="C13" s="93">
        <v>-1500000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37</v>
      </c>
      <c r="B14" s="93">
        <v>600000</v>
      </c>
      <c r="C14" s="93">
        <v>0</v>
      </c>
      <c r="D14" s="93"/>
      <c r="E14" s="93">
        <f t="shared" si="0"/>
        <v>600000</v>
      </c>
      <c r="F14" s="94">
        <v>600000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38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39</v>
      </c>
      <c r="B16" s="96">
        <f>SUM(B9:B15)</f>
        <v>4100000</v>
      </c>
      <c r="C16" s="96">
        <f>SUM(C9:C15)</f>
        <v>-1500000</v>
      </c>
      <c r="D16" s="96"/>
      <c r="E16" s="96">
        <f t="shared" si="0"/>
        <v>2600000</v>
      </c>
      <c r="F16" s="97">
        <f aca="true" t="shared" si="7" ref="F16:O16">SUM(F9:F15)</f>
        <v>2600000</v>
      </c>
      <c r="G16" s="98">
        <f t="shared" si="7"/>
        <v>2000000</v>
      </c>
      <c r="H16" s="97">
        <f t="shared" si="7"/>
        <v>90000</v>
      </c>
      <c r="I16" s="98">
        <f t="shared" si="7"/>
        <v>0</v>
      </c>
      <c r="J16" s="97">
        <f t="shared" si="7"/>
        <v>162000</v>
      </c>
      <c r="K16" s="98">
        <f t="shared" si="7"/>
        <v>0</v>
      </c>
      <c r="L16" s="97">
        <f t="shared" si="7"/>
        <v>1141000</v>
      </c>
      <c r="M16" s="98">
        <f t="shared" si="7"/>
        <v>0</v>
      </c>
      <c r="N16" s="97">
        <f t="shared" si="7"/>
        <v>0</v>
      </c>
      <c r="O16" s="98">
        <f t="shared" si="7"/>
        <v>0</v>
      </c>
      <c r="P16" s="97">
        <f t="shared" si="1"/>
        <v>1393000</v>
      </c>
      <c r="Q16" s="98">
        <f t="shared" si="2"/>
        <v>0</v>
      </c>
      <c r="R16" s="53">
        <f t="shared" si="3"/>
        <v>604.320987654321</v>
      </c>
      <c r="S16" s="54">
        <f t="shared" si="4"/>
        <v>0</v>
      </c>
      <c r="T16" s="53">
        <f>IF((SUM($E9:$E13)+$E15)=0,0,(P16/(SUM($E9:$E13)+$E15)*100))</f>
        <v>69.65</v>
      </c>
      <c r="U16" s="55">
        <f>IF((SUM($E9:$E13)+$E15)=0,0,(Q16/(SUM($E9:$E13)+$E15)*100))</f>
        <v>0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40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41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42</v>
      </c>
      <c r="B19" s="93">
        <v>2000000</v>
      </c>
      <c r="C19" s="93">
        <v>0</v>
      </c>
      <c r="D19" s="93"/>
      <c r="E19" s="93">
        <f t="shared" si="8"/>
        <v>2000000</v>
      </c>
      <c r="F19" s="94">
        <v>2000000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43</v>
      </c>
      <c r="B20" s="93">
        <v>1192000</v>
      </c>
      <c r="C20" s="93">
        <v>0</v>
      </c>
      <c r="D20" s="93"/>
      <c r="E20" s="93">
        <f t="shared" si="8"/>
        <v>1192000</v>
      </c>
      <c r="F20" s="94">
        <v>1192000</v>
      </c>
      <c r="G20" s="95">
        <v>1192000</v>
      </c>
      <c r="H20" s="94"/>
      <c r="I20" s="95"/>
      <c r="J20" s="94"/>
      <c r="K20" s="95">
        <v>5270355</v>
      </c>
      <c r="L20" s="94"/>
      <c r="M20" s="95">
        <v>201690</v>
      </c>
      <c r="N20" s="94"/>
      <c r="O20" s="95"/>
      <c r="P20" s="94">
        <f t="shared" si="9"/>
        <v>0</v>
      </c>
      <c r="Q20" s="95">
        <f t="shared" si="10"/>
        <v>5472045</v>
      </c>
      <c r="R20" s="49">
        <f t="shared" si="11"/>
        <v>0</v>
      </c>
      <c r="S20" s="50">
        <f t="shared" si="12"/>
        <v>-96.17312306286769</v>
      </c>
      <c r="T20" s="49">
        <f t="shared" si="13"/>
        <v>0</v>
      </c>
      <c r="U20" s="51">
        <f t="shared" si="14"/>
        <v>459.06417785234896</v>
      </c>
      <c r="V20" s="94">
        <v>0</v>
      </c>
      <c r="W20" s="95">
        <v>0</v>
      </c>
    </row>
    <row r="21" spans="1:23" ht="12.75" customHeight="1">
      <c r="A21" s="48" t="s">
        <v>44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45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46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39</v>
      </c>
      <c r="B24" s="96">
        <f>SUM(B18:B23)</f>
        <v>3192000</v>
      </c>
      <c r="C24" s="96">
        <f>SUM(C18:C23)</f>
        <v>0</v>
      </c>
      <c r="D24" s="96"/>
      <c r="E24" s="96">
        <f t="shared" si="8"/>
        <v>3192000</v>
      </c>
      <c r="F24" s="97">
        <f aca="true" t="shared" si="15" ref="F24:O24">SUM(F18:F23)</f>
        <v>3192000</v>
      </c>
      <c r="G24" s="98">
        <f t="shared" si="15"/>
        <v>1192000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5270355</v>
      </c>
      <c r="L24" s="97">
        <f t="shared" si="15"/>
        <v>0</v>
      </c>
      <c r="M24" s="98">
        <f t="shared" si="15"/>
        <v>201690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5472045</v>
      </c>
      <c r="R24" s="53">
        <f t="shared" si="11"/>
        <v>0</v>
      </c>
      <c r="S24" s="54">
        <f t="shared" si="12"/>
        <v>-96.17312306286769</v>
      </c>
      <c r="T24" s="53">
        <f>IF(($E24-$E19-$E23)=0,0,($P24/($E24-$E19-$E23))*100)</f>
        <v>0</v>
      </c>
      <c r="U24" s="55">
        <f>IF(($E24-$E19-$E23)=0,0,($Q24/($E24-$E19-$E23))*100)</f>
        <v>459.06417785234896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47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49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50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51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39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IF($J30=0,0,(($L30-$J30)/$J30)*100)</f>
        <v>0</v>
      </c>
      <c r="S30" s="54">
        <f>IF($K30=0,0,(($M30-$K30)/$K30)*100)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52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53</v>
      </c>
      <c r="B32" s="93">
        <v>2471000</v>
      </c>
      <c r="C32" s="93">
        <v>0</v>
      </c>
      <c r="D32" s="93"/>
      <c r="E32" s="93">
        <f>$B32+$C32+$D32</f>
        <v>2471000</v>
      </c>
      <c r="F32" s="94">
        <v>2471000</v>
      </c>
      <c r="G32" s="95">
        <v>2471000</v>
      </c>
      <c r="H32" s="94">
        <v>362000</v>
      </c>
      <c r="I32" s="95"/>
      <c r="J32" s="94">
        <v>422000</v>
      </c>
      <c r="K32" s="95"/>
      <c r="L32" s="94">
        <v>934000</v>
      </c>
      <c r="M32" s="95"/>
      <c r="N32" s="94"/>
      <c r="O32" s="95"/>
      <c r="P32" s="94">
        <f>$H32+$J32+$L32+$N32</f>
        <v>1718000</v>
      </c>
      <c r="Q32" s="95">
        <f>$I32+$K32+$M32+$O32</f>
        <v>0</v>
      </c>
      <c r="R32" s="49">
        <f>IF($J32=0,0,(($L32-$J32)/$J32)*100)</f>
        <v>121.32701421800948</v>
      </c>
      <c r="S32" s="50">
        <f>IF($K32=0,0,(($M32-$K32)/$K32)*100)</f>
        <v>0</v>
      </c>
      <c r="T32" s="49">
        <f>IF($E32=0,0,($P32/$E32)*100)</f>
        <v>69.52650748684744</v>
      </c>
      <c r="U32" s="51">
        <f>IF($E32=0,0,($Q32/$E32)*100)</f>
        <v>0</v>
      </c>
      <c r="V32" s="94">
        <v>0</v>
      </c>
      <c r="W32" s="95">
        <v>0</v>
      </c>
    </row>
    <row r="33" spans="1:23" ht="12.75" customHeight="1">
      <c r="A33" s="52" t="s">
        <v>39</v>
      </c>
      <c r="B33" s="96">
        <f>B32</f>
        <v>2471000</v>
      </c>
      <c r="C33" s="96">
        <f>C32</f>
        <v>0</v>
      </c>
      <c r="D33" s="96"/>
      <c r="E33" s="96">
        <f>$B33+$C33+$D33</f>
        <v>2471000</v>
      </c>
      <c r="F33" s="97">
        <f aca="true" t="shared" si="17" ref="F33:O33">F32</f>
        <v>2471000</v>
      </c>
      <c r="G33" s="98">
        <f t="shared" si="17"/>
        <v>2471000</v>
      </c>
      <c r="H33" s="97">
        <f t="shared" si="17"/>
        <v>362000</v>
      </c>
      <c r="I33" s="98">
        <f t="shared" si="17"/>
        <v>0</v>
      </c>
      <c r="J33" s="97">
        <f t="shared" si="17"/>
        <v>422000</v>
      </c>
      <c r="K33" s="98">
        <f t="shared" si="17"/>
        <v>0</v>
      </c>
      <c r="L33" s="97">
        <f t="shared" si="17"/>
        <v>934000</v>
      </c>
      <c r="M33" s="98">
        <f t="shared" si="17"/>
        <v>0</v>
      </c>
      <c r="N33" s="97">
        <f t="shared" si="17"/>
        <v>0</v>
      </c>
      <c r="O33" s="98">
        <f t="shared" si="17"/>
        <v>0</v>
      </c>
      <c r="P33" s="97">
        <f>$H33+$J33+$L33+$N33</f>
        <v>1718000</v>
      </c>
      <c r="Q33" s="98">
        <f>$I33+$K33+$M33+$O33</f>
        <v>0</v>
      </c>
      <c r="R33" s="53">
        <f>IF($J33=0,0,(($L33-$J33)/$J33)*100)</f>
        <v>121.32701421800948</v>
      </c>
      <c r="S33" s="54">
        <f>IF($K33=0,0,(($M33-$K33)/$K33)*100)</f>
        <v>0</v>
      </c>
      <c r="T33" s="53">
        <f>IF($E33=0,0,($P33/$E33)*100)</f>
        <v>69.52650748684744</v>
      </c>
      <c r="U33" s="55">
        <f>IF($E33=0,0,($Q33/$E33)*100)</f>
        <v>0</v>
      </c>
      <c r="V33" s="97">
        <f>V32</f>
        <v>0</v>
      </c>
      <c r="W33" s="98">
        <f>W32</f>
        <v>0</v>
      </c>
    </row>
    <row r="34" spans="1:23" ht="12.75" customHeight="1">
      <c r="A34" s="41" t="s">
        <v>54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55</v>
      </c>
      <c r="B35" s="93">
        <v>46245000</v>
      </c>
      <c r="C35" s="93">
        <v>-36245000</v>
      </c>
      <c r="D35" s="93"/>
      <c r="E35" s="93">
        <f aca="true" t="shared" si="18" ref="E35:E40">$B35+$C35+$D35</f>
        <v>10000000</v>
      </c>
      <c r="F35" s="94">
        <v>10000000</v>
      </c>
      <c r="G35" s="95">
        <v>10000000</v>
      </c>
      <c r="H35" s="94">
        <v>10000000</v>
      </c>
      <c r="I35" s="95">
        <v>1130061</v>
      </c>
      <c r="J35" s="94"/>
      <c r="K35" s="95">
        <v>221044</v>
      </c>
      <c r="L35" s="94"/>
      <c r="M35" s="95"/>
      <c r="N35" s="94"/>
      <c r="O35" s="95"/>
      <c r="P35" s="94">
        <f aca="true" t="shared" si="19" ref="P35:P40">$H35+$J35+$L35+$N35</f>
        <v>10000000</v>
      </c>
      <c r="Q35" s="95">
        <f aca="true" t="shared" si="20" ref="Q35:Q40">$I35+$K35+$M35+$O35</f>
        <v>1351105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-100</v>
      </c>
      <c r="T35" s="49">
        <f>IF($E35=0,0,($P35/$E35)*100)</f>
        <v>100</v>
      </c>
      <c r="U35" s="51">
        <f>IF($E35=0,0,($Q35/$E35)*100)</f>
        <v>13.51105</v>
      </c>
      <c r="V35" s="94">
        <v>0</v>
      </c>
      <c r="W35" s="95">
        <v>0</v>
      </c>
    </row>
    <row r="36" spans="1:23" ht="12.75" customHeight="1">
      <c r="A36" s="48" t="s">
        <v>56</v>
      </c>
      <c r="B36" s="93">
        <v>49256000</v>
      </c>
      <c r="C36" s="93">
        <v>1907000</v>
      </c>
      <c r="D36" s="93"/>
      <c r="E36" s="93">
        <f t="shared" si="18"/>
        <v>51163000</v>
      </c>
      <c r="F36" s="94">
        <v>51163000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57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58</v>
      </c>
      <c r="B38" s="93">
        <v>4000000</v>
      </c>
      <c r="C38" s="93">
        <v>-400000</v>
      </c>
      <c r="D38" s="93"/>
      <c r="E38" s="93">
        <f t="shared" si="18"/>
        <v>3600000</v>
      </c>
      <c r="F38" s="94">
        <v>3600000</v>
      </c>
      <c r="G38" s="95">
        <v>3600000</v>
      </c>
      <c r="H38" s="94"/>
      <c r="I38" s="95"/>
      <c r="J38" s="94">
        <v>221000</v>
      </c>
      <c r="K38" s="95"/>
      <c r="L38" s="94">
        <v>2302000</v>
      </c>
      <c r="M38" s="95">
        <v>42698</v>
      </c>
      <c r="N38" s="94"/>
      <c r="O38" s="95"/>
      <c r="P38" s="94">
        <f t="shared" si="19"/>
        <v>2523000</v>
      </c>
      <c r="Q38" s="95">
        <f t="shared" si="20"/>
        <v>42698</v>
      </c>
      <c r="R38" s="49">
        <f t="shared" si="21"/>
        <v>941.6289592760181</v>
      </c>
      <c r="S38" s="50">
        <f t="shared" si="22"/>
        <v>0</v>
      </c>
      <c r="T38" s="49">
        <f>IF($E38=0,0,($P38/$E38)*100)</f>
        <v>70.08333333333333</v>
      </c>
      <c r="U38" s="51">
        <f>IF($E38=0,0,($Q38/$E38)*100)</f>
        <v>1.1860555555555554</v>
      </c>
      <c r="V38" s="94">
        <v>0</v>
      </c>
      <c r="W38" s="95">
        <v>0</v>
      </c>
    </row>
    <row r="39" spans="1:23" ht="12.75" customHeight="1">
      <c r="A39" s="48" t="s">
        <v>59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39</v>
      </c>
      <c r="B40" s="96">
        <f>SUM(B35:B39)</f>
        <v>99501000</v>
      </c>
      <c r="C40" s="96">
        <f>SUM(C35:C39)</f>
        <v>-34738000</v>
      </c>
      <c r="D40" s="96"/>
      <c r="E40" s="96">
        <f t="shared" si="18"/>
        <v>64763000</v>
      </c>
      <c r="F40" s="97">
        <f aca="true" t="shared" si="23" ref="F40:O40">SUM(F35:F39)</f>
        <v>64763000</v>
      </c>
      <c r="G40" s="98">
        <f t="shared" si="23"/>
        <v>13600000</v>
      </c>
      <c r="H40" s="97">
        <f t="shared" si="23"/>
        <v>10000000</v>
      </c>
      <c r="I40" s="98">
        <f t="shared" si="23"/>
        <v>1130061</v>
      </c>
      <c r="J40" s="97">
        <f t="shared" si="23"/>
        <v>221000</v>
      </c>
      <c r="K40" s="98">
        <f t="shared" si="23"/>
        <v>221044</v>
      </c>
      <c r="L40" s="97">
        <f t="shared" si="23"/>
        <v>2302000</v>
      </c>
      <c r="M40" s="98">
        <f t="shared" si="23"/>
        <v>42698</v>
      </c>
      <c r="N40" s="97">
        <f t="shared" si="23"/>
        <v>0</v>
      </c>
      <c r="O40" s="98">
        <f t="shared" si="23"/>
        <v>0</v>
      </c>
      <c r="P40" s="97">
        <f t="shared" si="19"/>
        <v>12523000</v>
      </c>
      <c r="Q40" s="98">
        <f t="shared" si="20"/>
        <v>1393803</v>
      </c>
      <c r="R40" s="53">
        <f t="shared" si="21"/>
        <v>941.6289592760181</v>
      </c>
      <c r="S40" s="54">
        <f t="shared" si="22"/>
        <v>-80.68348383127342</v>
      </c>
      <c r="T40" s="53">
        <f>IF((+$E35+$E38)=0,0,(P40/(+$E35+$E38))*100)</f>
        <v>92.08088235294117</v>
      </c>
      <c r="U40" s="55">
        <f>IF((+$E35+$E38)=0,0,(Q40/(+$E35+$E38))*100)</f>
        <v>10.248551470588236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60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61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62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63</v>
      </c>
      <c r="B44" s="93">
        <v>57747000</v>
      </c>
      <c r="C44" s="93">
        <v>-27747000</v>
      </c>
      <c r="D44" s="93"/>
      <c r="E44" s="93">
        <f t="shared" si="24"/>
        <v>30000000</v>
      </c>
      <c r="F44" s="94">
        <v>30000000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64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65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66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/>
    </row>
    <row r="48" spans="1:23" ht="12.75" customHeight="1">
      <c r="A48" s="48" t="s">
        <v>67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68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69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70</v>
      </c>
      <c r="B51" s="93">
        <v>38460000</v>
      </c>
      <c r="C51" s="93">
        <v>0</v>
      </c>
      <c r="D51" s="93"/>
      <c r="E51" s="93">
        <f t="shared" si="24"/>
        <v>38460000</v>
      </c>
      <c r="F51" s="94">
        <v>38460000</v>
      </c>
      <c r="G51" s="95">
        <v>38460000</v>
      </c>
      <c r="H51" s="94"/>
      <c r="I51" s="95">
        <v>4718687</v>
      </c>
      <c r="J51" s="94">
        <v>6591000</v>
      </c>
      <c r="K51" s="95">
        <v>5092399</v>
      </c>
      <c r="L51" s="94">
        <v>11339000</v>
      </c>
      <c r="M51" s="95">
        <v>15576739</v>
      </c>
      <c r="N51" s="94"/>
      <c r="O51" s="95"/>
      <c r="P51" s="94">
        <f t="shared" si="25"/>
        <v>17930000</v>
      </c>
      <c r="Q51" s="95">
        <f t="shared" si="26"/>
        <v>25387825</v>
      </c>
      <c r="R51" s="49">
        <f t="shared" si="27"/>
        <v>72.03762706721287</v>
      </c>
      <c r="S51" s="50">
        <f t="shared" si="28"/>
        <v>205.88213924321326</v>
      </c>
      <c r="T51" s="49">
        <f t="shared" si="29"/>
        <v>46.619864794591784</v>
      </c>
      <c r="U51" s="51">
        <f t="shared" si="30"/>
        <v>66.01098543941758</v>
      </c>
      <c r="V51" s="94">
        <v>0</v>
      </c>
      <c r="W51" s="95">
        <v>0</v>
      </c>
    </row>
    <row r="52" spans="1:23" ht="12.75" customHeight="1">
      <c r="A52" s="48" t="s">
        <v>71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39</v>
      </c>
      <c r="B53" s="96">
        <f>SUM(B42:B52)</f>
        <v>96207000</v>
      </c>
      <c r="C53" s="96">
        <f>SUM(C42:C52)</f>
        <v>-27747000</v>
      </c>
      <c r="D53" s="96"/>
      <c r="E53" s="96">
        <f t="shared" si="24"/>
        <v>68460000</v>
      </c>
      <c r="F53" s="97">
        <f aca="true" t="shared" si="31" ref="F53:O53">SUM(F42:F52)</f>
        <v>68460000</v>
      </c>
      <c r="G53" s="98">
        <f t="shared" si="31"/>
        <v>38460000</v>
      </c>
      <c r="H53" s="97">
        <f t="shared" si="31"/>
        <v>0</v>
      </c>
      <c r="I53" s="98">
        <f t="shared" si="31"/>
        <v>4718687</v>
      </c>
      <c r="J53" s="97">
        <f t="shared" si="31"/>
        <v>6591000</v>
      </c>
      <c r="K53" s="98">
        <f t="shared" si="31"/>
        <v>5092399</v>
      </c>
      <c r="L53" s="97">
        <f t="shared" si="31"/>
        <v>11339000</v>
      </c>
      <c r="M53" s="98">
        <f t="shared" si="31"/>
        <v>15576739</v>
      </c>
      <c r="N53" s="97">
        <f t="shared" si="31"/>
        <v>0</v>
      </c>
      <c r="O53" s="98">
        <f t="shared" si="31"/>
        <v>0</v>
      </c>
      <c r="P53" s="97">
        <f t="shared" si="25"/>
        <v>17930000</v>
      </c>
      <c r="Q53" s="98">
        <f t="shared" si="26"/>
        <v>25387825</v>
      </c>
      <c r="R53" s="53">
        <f t="shared" si="27"/>
        <v>72.03762706721287</v>
      </c>
      <c r="S53" s="54">
        <f t="shared" si="28"/>
        <v>205.88213924321326</v>
      </c>
      <c r="T53" s="53">
        <f>IF((+$E43+$E45+$E47+$E48+$E51)=0,0,(P53/(+$E43+$E45+$E47+$E48+$E51))*100)</f>
        <v>46.619864794591784</v>
      </c>
      <c r="U53" s="55">
        <f>IF((+$E43+$E45+$E47+$E48+$E51)=0,0,(Q53/(+$E43+$E45+$E47+$E48+$E51))*100)</f>
        <v>66.01098543941758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72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73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74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75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76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39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77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78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79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80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81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82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39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83</v>
      </c>
      <c r="B67" s="105">
        <f>SUM(B9:B15,B18:B23,B26:B29,B32,B35:B39,B42:B52,B55:B58,B61:B65)</f>
        <v>205471000</v>
      </c>
      <c r="C67" s="105">
        <f>SUM(C9:C15,C18:C23,C26:C29,C32,C35:C39,C42:C52,C55:C58,C61:C65)</f>
        <v>-63985000</v>
      </c>
      <c r="D67" s="105"/>
      <c r="E67" s="105">
        <f t="shared" si="33"/>
        <v>141486000</v>
      </c>
      <c r="F67" s="106">
        <f aca="true" t="shared" si="39" ref="F67:O67">SUM(F9:F15,F18:F23,F26:F29,F32,F35:F39,F42:F52,F55:F58,F61:F65)</f>
        <v>141486000</v>
      </c>
      <c r="G67" s="107">
        <f t="shared" si="39"/>
        <v>57723000</v>
      </c>
      <c r="H67" s="106">
        <f t="shared" si="39"/>
        <v>10452000</v>
      </c>
      <c r="I67" s="107">
        <f t="shared" si="39"/>
        <v>5848748</v>
      </c>
      <c r="J67" s="106">
        <f t="shared" si="39"/>
        <v>7396000</v>
      </c>
      <c r="K67" s="107">
        <f t="shared" si="39"/>
        <v>10583798</v>
      </c>
      <c r="L67" s="106">
        <f t="shared" si="39"/>
        <v>15716000</v>
      </c>
      <c r="M67" s="107">
        <f t="shared" si="39"/>
        <v>15821127</v>
      </c>
      <c r="N67" s="106">
        <f t="shared" si="39"/>
        <v>0</v>
      </c>
      <c r="O67" s="107">
        <f t="shared" si="39"/>
        <v>0</v>
      </c>
      <c r="P67" s="106">
        <f t="shared" si="34"/>
        <v>33564000</v>
      </c>
      <c r="Q67" s="107">
        <f t="shared" si="35"/>
        <v>32253673</v>
      </c>
      <c r="R67" s="62">
        <f t="shared" si="36"/>
        <v>112.49323958896701</v>
      </c>
      <c r="S67" s="63">
        <f t="shared" si="37"/>
        <v>49.48440059041187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58.14666597370199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55.876640160767806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40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84</v>
      </c>
      <c r="B69" s="93">
        <v>90534000</v>
      </c>
      <c r="C69" s="93">
        <v>38889000</v>
      </c>
      <c r="D69" s="93"/>
      <c r="E69" s="93">
        <f>$B69+$C69+$D69</f>
        <v>129423000</v>
      </c>
      <c r="F69" s="94">
        <v>129423000</v>
      </c>
      <c r="G69" s="95">
        <v>129423000</v>
      </c>
      <c r="H69" s="94">
        <v>21328000</v>
      </c>
      <c r="I69" s="95">
        <v>18239669</v>
      </c>
      <c r="J69" s="94">
        <v>35865000</v>
      </c>
      <c r="K69" s="95">
        <v>12157977</v>
      </c>
      <c r="L69" s="94">
        <v>19875100</v>
      </c>
      <c r="M69" s="95">
        <v>9766290</v>
      </c>
      <c r="N69" s="94"/>
      <c r="O69" s="95"/>
      <c r="P69" s="94">
        <f>$H69+$J69+$L69+$N69</f>
        <v>77068100</v>
      </c>
      <c r="Q69" s="95">
        <f>$I69+$K69+$M69+$O69</f>
        <v>40163936</v>
      </c>
      <c r="R69" s="49">
        <f>IF($J69=0,0,(($L69-$J69)/$J69)*100)</f>
        <v>-44.58357730377806</v>
      </c>
      <c r="S69" s="50">
        <f>IF($K69=0,0,(($M69-$K69)/$K69)*100)</f>
        <v>-19.671751311916445</v>
      </c>
      <c r="T69" s="49">
        <f>IF($E69=0,0,($P69/$E69)*100)</f>
        <v>59.54745292567781</v>
      </c>
      <c r="U69" s="51">
        <f>IF($E69=0,0,($Q69/$E69)*100)</f>
        <v>31.03307449216909</v>
      </c>
      <c r="V69" s="94">
        <v>0</v>
      </c>
      <c r="W69" s="95">
        <v>0</v>
      </c>
    </row>
    <row r="70" spans="1:23" ht="12.75" customHeight="1">
      <c r="A70" s="57" t="s">
        <v>39</v>
      </c>
      <c r="B70" s="102">
        <f>B69</f>
        <v>90534000</v>
      </c>
      <c r="C70" s="102">
        <f>C69</f>
        <v>38889000</v>
      </c>
      <c r="D70" s="102"/>
      <c r="E70" s="102">
        <f>$B70+$C70+$D70</f>
        <v>129423000</v>
      </c>
      <c r="F70" s="103">
        <f aca="true" t="shared" si="40" ref="F70:O70">F69</f>
        <v>129423000</v>
      </c>
      <c r="G70" s="104">
        <f t="shared" si="40"/>
        <v>129423000</v>
      </c>
      <c r="H70" s="103">
        <f t="shared" si="40"/>
        <v>21328000</v>
      </c>
      <c r="I70" s="104">
        <f t="shared" si="40"/>
        <v>18239669</v>
      </c>
      <c r="J70" s="103">
        <f t="shared" si="40"/>
        <v>35865000</v>
      </c>
      <c r="K70" s="104">
        <f t="shared" si="40"/>
        <v>12157977</v>
      </c>
      <c r="L70" s="103">
        <f t="shared" si="40"/>
        <v>19875100</v>
      </c>
      <c r="M70" s="104">
        <f t="shared" si="40"/>
        <v>9766290</v>
      </c>
      <c r="N70" s="103">
        <f t="shared" si="40"/>
        <v>0</v>
      </c>
      <c r="O70" s="104">
        <f t="shared" si="40"/>
        <v>0</v>
      </c>
      <c r="P70" s="103">
        <f>$H70+$J70+$L70+$N70</f>
        <v>77068100</v>
      </c>
      <c r="Q70" s="104">
        <f>$I70+$K70+$M70+$O70</f>
        <v>40163936</v>
      </c>
      <c r="R70" s="58">
        <f>IF($J70=0,0,(($L70-$J70)/$J70)*100)</f>
        <v>-44.58357730377806</v>
      </c>
      <c r="S70" s="59">
        <f>IF($K70=0,0,(($M70-$K70)/$K70)*100)</f>
        <v>-19.671751311916445</v>
      </c>
      <c r="T70" s="58">
        <f>IF($E70=0,0,($P70/$E70)*100)</f>
        <v>59.54745292567781</v>
      </c>
      <c r="U70" s="60">
        <f>IF($E70=0,0,($Q70/$E70)*100)</f>
        <v>31.03307449216909</v>
      </c>
      <c r="V70" s="103">
        <f>V69</f>
        <v>0</v>
      </c>
      <c r="W70" s="104">
        <f>W69</f>
        <v>0</v>
      </c>
    </row>
    <row r="71" spans="1:23" ht="12.75" customHeight="1">
      <c r="A71" s="61" t="s">
        <v>83</v>
      </c>
      <c r="B71" s="105">
        <f>B69</f>
        <v>90534000</v>
      </c>
      <c r="C71" s="105">
        <f>C69</f>
        <v>38889000</v>
      </c>
      <c r="D71" s="105"/>
      <c r="E71" s="105">
        <f>$B71+$C71+$D71</f>
        <v>129423000</v>
      </c>
      <c r="F71" s="106">
        <f aca="true" t="shared" si="41" ref="F71:O71">F69</f>
        <v>129423000</v>
      </c>
      <c r="G71" s="107">
        <f t="shared" si="41"/>
        <v>129423000</v>
      </c>
      <c r="H71" s="106">
        <f t="shared" si="41"/>
        <v>21328000</v>
      </c>
      <c r="I71" s="107">
        <f t="shared" si="41"/>
        <v>18239669</v>
      </c>
      <c r="J71" s="106">
        <f t="shared" si="41"/>
        <v>35865000</v>
      </c>
      <c r="K71" s="107">
        <f t="shared" si="41"/>
        <v>12157977</v>
      </c>
      <c r="L71" s="106">
        <f t="shared" si="41"/>
        <v>19875100</v>
      </c>
      <c r="M71" s="107">
        <f t="shared" si="41"/>
        <v>9766290</v>
      </c>
      <c r="N71" s="106">
        <f t="shared" si="41"/>
        <v>0</v>
      </c>
      <c r="O71" s="107">
        <f t="shared" si="41"/>
        <v>0</v>
      </c>
      <c r="P71" s="106">
        <f>$H71+$J71+$L71+$N71</f>
        <v>77068100</v>
      </c>
      <c r="Q71" s="107">
        <f>$I71+$K71+$M71+$O71</f>
        <v>40163936</v>
      </c>
      <c r="R71" s="62">
        <f>IF($J71=0,0,(($L71-$J71)/$J71)*100)</f>
        <v>-44.58357730377806</v>
      </c>
      <c r="S71" s="63">
        <f>IF($K71=0,0,(($M71-$K71)/$K71)*100)</f>
        <v>-19.671751311916445</v>
      </c>
      <c r="T71" s="62">
        <f>IF($E71=0,0,($P71/$E71)*100)</f>
        <v>59.54745292567781</v>
      </c>
      <c r="U71" s="66">
        <f>IF($E71=0,0,($Q71/$E71)*100)</f>
        <v>31.03307449216909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85</v>
      </c>
      <c r="B72" s="105">
        <f>SUM(B9:B15,B18:B23,B26:B29,B32,B35:B39,B42:B52,B55:B58,B61:B65,B69)</f>
        <v>296005000</v>
      </c>
      <c r="C72" s="105">
        <f>SUM(C9:C15,C18:C23,C26:C29,C32,C35:C39,C42:C52,C55:C58,C61:C65,C69)</f>
        <v>-25096000</v>
      </c>
      <c r="D72" s="105"/>
      <c r="E72" s="105">
        <f>$B72+$C72+$D72</f>
        <v>270909000</v>
      </c>
      <c r="F72" s="106">
        <f aca="true" t="shared" si="42" ref="F72:O72">SUM(F9:F15,F18:F23,F26:F29,F32,F35:F39,F42:F52,F55:F58,F61:F65,F69)</f>
        <v>270909000</v>
      </c>
      <c r="G72" s="107">
        <f t="shared" si="42"/>
        <v>187146000</v>
      </c>
      <c r="H72" s="106">
        <f t="shared" si="42"/>
        <v>31780000</v>
      </c>
      <c r="I72" s="107">
        <f t="shared" si="42"/>
        <v>24088417</v>
      </c>
      <c r="J72" s="106">
        <f t="shared" si="42"/>
        <v>43261000</v>
      </c>
      <c r="K72" s="107">
        <f t="shared" si="42"/>
        <v>22741775</v>
      </c>
      <c r="L72" s="106">
        <f t="shared" si="42"/>
        <v>35591100</v>
      </c>
      <c r="M72" s="107">
        <f t="shared" si="42"/>
        <v>25587417</v>
      </c>
      <c r="N72" s="106">
        <f t="shared" si="42"/>
        <v>0</v>
      </c>
      <c r="O72" s="107">
        <f t="shared" si="42"/>
        <v>0</v>
      </c>
      <c r="P72" s="106">
        <f>$H72+$J72+$L72+$N72</f>
        <v>110632100</v>
      </c>
      <c r="Q72" s="107">
        <f>$I72+$K72+$M72+$O72</f>
        <v>72417609</v>
      </c>
      <c r="R72" s="62">
        <f>IF($J72=0,0,(($L72-$J72)/$J72)*100)</f>
        <v>-17.729363630059407</v>
      </c>
      <c r="S72" s="63">
        <f>IF($K72=0,0,(($M72-$K72)/$K72)*100)</f>
        <v>12.512840356568475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59.11539653532536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38.69578243724151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67.5">
      <c r="A75" s="78" t="s">
        <v>86</v>
      </c>
      <c r="B75" s="79" t="s">
        <v>87</v>
      </c>
      <c r="C75" s="79" t="s">
        <v>88</v>
      </c>
      <c r="D75" s="80" t="s">
        <v>14</v>
      </c>
      <c r="E75" s="79" t="s">
        <v>15</v>
      </c>
      <c r="F75" s="79" t="s">
        <v>16</v>
      </c>
      <c r="G75" s="79" t="s">
        <v>89</v>
      </c>
      <c r="H75" s="79" t="s">
        <v>90</v>
      </c>
      <c r="I75" s="81" t="s">
        <v>19</v>
      </c>
      <c r="J75" s="79" t="s">
        <v>91</v>
      </c>
      <c r="K75" s="81" t="s">
        <v>21</v>
      </c>
      <c r="L75" s="79" t="s">
        <v>92</v>
      </c>
      <c r="M75" s="81" t="s">
        <v>23</v>
      </c>
      <c r="N75" s="79" t="s">
        <v>93</v>
      </c>
      <c r="O75" s="81" t="s">
        <v>25</v>
      </c>
      <c r="P75" s="81" t="s">
        <v>94</v>
      </c>
      <c r="Q75" s="82" t="s">
        <v>27</v>
      </c>
      <c r="R75" s="83" t="s">
        <v>94</v>
      </c>
      <c r="S75" s="84" t="s">
        <v>27</v>
      </c>
      <c r="T75" s="83" t="s">
        <v>95</v>
      </c>
      <c r="U75" s="80" t="s">
        <v>29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118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119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120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121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122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97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98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99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100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101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102</v>
      </c>
      <c r="B91" s="114">
        <v>0</v>
      </c>
      <c r="C91" s="114">
        <v>0</v>
      </c>
      <c r="D91" s="114"/>
      <c r="E91" s="114">
        <f t="shared" si="44"/>
        <v>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103</v>
      </c>
      <c r="B92" s="114">
        <v>0</v>
      </c>
      <c r="C92" s="114">
        <v>0</v>
      </c>
      <c r="D92" s="114"/>
      <c r="E92" s="114">
        <f t="shared" si="44"/>
        <v>0</v>
      </c>
      <c r="F92" s="114">
        <v>0</v>
      </c>
      <c r="G92" s="114">
        <v>0</v>
      </c>
      <c r="H92" s="114"/>
      <c r="I92" s="114"/>
      <c r="J92" s="114"/>
      <c r="K92" s="114"/>
      <c r="L92" s="114"/>
      <c r="M92" s="114"/>
      <c r="N92" s="114"/>
      <c r="O92" s="114"/>
      <c r="P92" s="116">
        <f t="shared" si="45"/>
        <v>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0</v>
      </c>
      <c r="U92" s="91">
        <f t="shared" si="50"/>
        <v>0</v>
      </c>
      <c r="V92" s="114"/>
      <c r="W92" s="114"/>
    </row>
    <row r="93" spans="1:23" ht="12.75">
      <c r="A93" s="92" t="s">
        <v>104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105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2.5" hidden="1">
      <c r="A95" s="19" t="s">
        <v>123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83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124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125</v>
      </c>
    </row>
    <row r="116" ht="12.75">
      <c r="A116" s="29" t="s">
        <v>126</v>
      </c>
    </row>
    <row r="117" spans="1:22" ht="12.75">
      <c r="A117" s="29" t="s">
        <v>127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2.75">
      <c r="A118" s="29" t="s">
        <v>128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2.75">
      <c r="A119" s="29" t="s">
        <v>129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130</v>
      </c>
    </row>
    <row r="123" spans="1:23" ht="12.75">
      <c r="A123" s="31"/>
      <c r="G123" s="31"/>
      <c r="W123" s="31"/>
    </row>
    <row r="124" spans="1:23" ht="12.75">
      <c r="A124" s="31"/>
      <c r="G124" s="31"/>
      <c r="W124" s="31"/>
    </row>
    <row r="125" spans="1:23" ht="12.7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7" t="s">
        <v>12</v>
      </c>
      <c r="B7" s="38" t="s">
        <v>132</v>
      </c>
      <c r="C7" s="38" t="s">
        <v>13</v>
      </c>
      <c r="D7" s="38" t="s">
        <v>14</v>
      </c>
      <c r="E7" s="38" t="s">
        <v>15</v>
      </c>
      <c r="F7" s="39" t="s">
        <v>16</v>
      </c>
      <c r="G7" s="40" t="s">
        <v>17</v>
      </c>
      <c r="H7" s="39" t="s">
        <v>18</v>
      </c>
      <c r="I7" s="40" t="s">
        <v>19</v>
      </c>
      <c r="J7" s="39" t="s">
        <v>20</v>
      </c>
      <c r="K7" s="40" t="s">
        <v>21</v>
      </c>
      <c r="L7" s="39" t="s">
        <v>22</v>
      </c>
      <c r="M7" s="40" t="s">
        <v>23</v>
      </c>
      <c r="N7" s="39" t="s">
        <v>24</v>
      </c>
      <c r="O7" s="40" t="s">
        <v>25</v>
      </c>
      <c r="P7" s="39" t="s">
        <v>26</v>
      </c>
      <c r="Q7" s="40" t="s">
        <v>27</v>
      </c>
      <c r="R7" s="39" t="s">
        <v>26</v>
      </c>
      <c r="S7" s="40" t="s">
        <v>27</v>
      </c>
      <c r="T7" s="39" t="s">
        <v>28</v>
      </c>
      <c r="U7" s="40" t="s">
        <v>29</v>
      </c>
      <c r="V7" s="39" t="s">
        <v>15</v>
      </c>
      <c r="W7" s="40" t="s">
        <v>30</v>
      </c>
    </row>
    <row r="8" spans="1:23" ht="12.75" customHeight="1">
      <c r="A8" s="41" t="s">
        <v>31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>
      <c r="A9" s="48" t="s">
        <v>32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33</v>
      </c>
      <c r="B10" s="93">
        <v>1000000</v>
      </c>
      <c r="C10" s="93">
        <v>0</v>
      </c>
      <c r="D10" s="93"/>
      <c r="E10" s="93">
        <f aca="true" t="shared" si="0" ref="E10:E16">$B10+$C10+$D10</f>
        <v>1000000</v>
      </c>
      <c r="F10" s="94">
        <v>1000000</v>
      </c>
      <c r="G10" s="95">
        <v>1000000</v>
      </c>
      <c r="H10" s="94"/>
      <c r="I10" s="95"/>
      <c r="J10" s="94"/>
      <c r="K10" s="95"/>
      <c r="L10" s="94">
        <v>393000</v>
      </c>
      <c r="M10" s="95"/>
      <c r="N10" s="94"/>
      <c r="O10" s="95"/>
      <c r="P10" s="94">
        <f aca="true" t="shared" si="1" ref="P10:P16">$H10+$J10+$L10+$N10</f>
        <v>393000</v>
      </c>
      <c r="Q10" s="95">
        <f aca="true" t="shared" si="2" ref="Q10:Q16">$I10+$K10+$M10+$O10</f>
        <v>0</v>
      </c>
      <c r="R10" s="49">
        <f aca="true" t="shared" si="3" ref="R10:R16">IF($J10=0,0,(($L10-$J10)/$J10)*100)</f>
        <v>0</v>
      </c>
      <c r="S10" s="50">
        <f aca="true" t="shared" si="4" ref="S10:S16">IF($K10=0,0,(($M10-$K10)/$K10)*100)</f>
        <v>0</v>
      </c>
      <c r="T10" s="49">
        <f aca="true" t="shared" si="5" ref="T10:T15">IF($E10=0,0,($P10/$E10)*100)</f>
        <v>39.300000000000004</v>
      </c>
      <c r="U10" s="51">
        <f aca="true" t="shared" si="6" ref="U10:U15">IF($E10=0,0,($Q10/$E10)*100)</f>
        <v>0</v>
      </c>
      <c r="V10" s="94">
        <v>0</v>
      </c>
      <c r="W10" s="95">
        <v>0</v>
      </c>
    </row>
    <row r="11" spans="1:23" ht="12.75" customHeight="1">
      <c r="A11" s="48" t="s">
        <v>34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35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36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37</v>
      </c>
      <c r="B14" s="93">
        <v>14935000</v>
      </c>
      <c r="C14" s="93">
        <v>0</v>
      </c>
      <c r="D14" s="93"/>
      <c r="E14" s="93">
        <f t="shared" si="0"/>
        <v>14935000</v>
      </c>
      <c r="F14" s="94">
        <v>14935000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38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39</v>
      </c>
      <c r="B16" s="96">
        <f>SUM(B9:B15)</f>
        <v>15935000</v>
      </c>
      <c r="C16" s="96">
        <f>SUM(C9:C15)</f>
        <v>0</v>
      </c>
      <c r="D16" s="96"/>
      <c r="E16" s="96">
        <f t="shared" si="0"/>
        <v>15935000</v>
      </c>
      <c r="F16" s="97">
        <f aca="true" t="shared" si="7" ref="F16:O16">SUM(F9:F15)</f>
        <v>15935000</v>
      </c>
      <c r="G16" s="98">
        <f t="shared" si="7"/>
        <v>1000000</v>
      </c>
      <c r="H16" s="97">
        <f t="shared" si="7"/>
        <v>0</v>
      </c>
      <c r="I16" s="98">
        <f t="shared" si="7"/>
        <v>0</v>
      </c>
      <c r="J16" s="97">
        <f t="shared" si="7"/>
        <v>0</v>
      </c>
      <c r="K16" s="98">
        <f t="shared" si="7"/>
        <v>0</v>
      </c>
      <c r="L16" s="97">
        <f t="shared" si="7"/>
        <v>393000</v>
      </c>
      <c r="M16" s="98">
        <f t="shared" si="7"/>
        <v>0</v>
      </c>
      <c r="N16" s="97">
        <f t="shared" si="7"/>
        <v>0</v>
      </c>
      <c r="O16" s="98">
        <f t="shared" si="7"/>
        <v>0</v>
      </c>
      <c r="P16" s="97">
        <f t="shared" si="1"/>
        <v>393000</v>
      </c>
      <c r="Q16" s="98">
        <f t="shared" si="2"/>
        <v>0</v>
      </c>
      <c r="R16" s="53">
        <f t="shared" si="3"/>
        <v>0</v>
      </c>
      <c r="S16" s="54">
        <f t="shared" si="4"/>
        <v>0</v>
      </c>
      <c r="T16" s="53">
        <f>IF((SUM($E9:$E13)+$E15)=0,0,(P16/(SUM($E9:$E13)+$E15)*100))</f>
        <v>39.300000000000004</v>
      </c>
      <c r="U16" s="55">
        <f>IF((SUM($E9:$E13)+$E15)=0,0,(Q16/(SUM($E9:$E13)+$E15)*100))</f>
        <v>0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40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41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42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43</v>
      </c>
      <c r="B20" s="93">
        <v>119000</v>
      </c>
      <c r="C20" s="93">
        <v>0</v>
      </c>
      <c r="D20" s="93"/>
      <c r="E20" s="93">
        <f t="shared" si="8"/>
        <v>119000</v>
      </c>
      <c r="F20" s="94">
        <v>119000</v>
      </c>
      <c r="G20" s="95">
        <v>119000</v>
      </c>
      <c r="H20" s="94">
        <v>76000</v>
      </c>
      <c r="I20" s="95"/>
      <c r="J20" s="94"/>
      <c r="K20" s="95"/>
      <c r="L20" s="94"/>
      <c r="M20" s="95"/>
      <c r="N20" s="94"/>
      <c r="O20" s="95"/>
      <c r="P20" s="94">
        <f t="shared" si="9"/>
        <v>76000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63.86554621848739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44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45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46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39</v>
      </c>
      <c r="B24" s="96">
        <f>SUM(B18:B23)</f>
        <v>119000</v>
      </c>
      <c r="C24" s="96">
        <f>SUM(C18:C23)</f>
        <v>0</v>
      </c>
      <c r="D24" s="96"/>
      <c r="E24" s="96">
        <f t="shared" si="8"/>
        <v>119000</v>
      </c>
      <c r="F24" s="97">
        <f aca="true" t="shared" si="15" ref="F24:O24">SUM(F18:F23)</f>
        <v>119000</v>
      </c>
      <c r="G24" s="98">
        <f t="shared" si="15"/>
        <v>119000</v>
      </c>
      <c r="H24" s="97">
        <f t="shared" si="15"/>
        <v>76000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76000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63.86554621848739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47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49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50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51</v>
      </c>
      <c r="B29" s="93">
        <v>2615000</v>
      </c>
      <c r="C29" s="93">
        <v>0</v>
      </c>
      <c r="D29" s="93"/>
      <c r="E29" s="93">
        <f>$B29+$C29+$D29</f>
        <v>2615000</v>
      </c>
      <c r="F29" s="94">
        <v>2615000</v>
      </c>
      <c r="G29" s="95">
        <v>2615000</v>
      </c>
      <c r="H29" s="94">
        <v>144000</v>
      </c>
      <c r="I29" s="95"/>
      <c r="J29" s="94">
        <v>624000</v>
      </c>
      <c r="K29" s="95"/>
      <c r="L29" s="94">
        <v>192000</v>
      </c>
      <c r="M29" s="95"/>
      <c r="N29" s="94"/>
      <c r="O29" s="95"/>
      <c r="P29" s="94">
        <f>$H29+$J29+$L29+$N29</f>
        <v>960000</v>
      </c>
      <c r="Q29" s="95">
        <f>$I29+$K29+$M29+$O29</f>
        <v>0</v>
      </c>
      <c r="R29" s="49">
        <f>IF($J29=0,0,(($L29-$J29)/$J29)*100)</f>
        <v>-69.23076923076923</v>
      </c>
      <c r="S29" s="50">
        <f>IF($K29=0,0,(($M29-$K29)/$K29)*100)</f>
        <v>0</v>
      </c>
      <c r="T29" s="49">
        <f>IF($E29=0,0,($P29/$E29)*100)</f>
        <v>36.7112810707457</v>
      </c>
      <c r="U29" s="51">
        <f>IF($E29=0,0,($Q29/$E29)*100)</f>
        <v>0</v>
      </c>
      <c r="V29" s="94">
        <v>503000</v>
      </c>
      <c r="W29" s="95">
        <v>0</v>
      </c>
    </row>
    <row r="30" spans="1:23" ht="12.75" customHeight="1">
      <c r="A30" s="52" t="s">
        <v>39</v>
      </c>
      <c r="B30" s="96">
        <f>SUM(B26:B29)</f>
        <v>2615000</v>
      </c>
      <c r="C30" s="96">
        <f>SUM(C26:C29)</f>
        <v>0</v>
      </c>
      <c r="D30" s="96"/>
      <c r="E30" s="96">
        <f>$B30+$C30+$D30</f>
        <v>2615000</v>
      </c>
      <c r="F30" s="97">
        <f aca="true" t="shared" si="16" ref="F30:O30">SUM(F26:F29)</f>
        <v>2615000</v>
      </c>
      <c r="G30" s="98">
        <f t="shared" si="16"/>
        <v>2615000</v>
      </c>
      <c r="H30" s="97">
        <f t="shared" si="16"/>
        <v>144000</v>
      </c>
      <c r="I30" s="98">
        <f t="shared" si="16"/>
        <v>0</v>
      </c>
      <c r="J30" s="97">
        <f t="shared" si="16"/>
        <v>624000</v>
      </c>
      <c r="K30" s="98">
        <f t="shared" si="16"/>
        <v>0</v>
      </c>
      <c r="L30" s="97">
        <f t="shared" si="16"/>
        <v>192000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960000</v>
      </c>
      <c r="Q30" s="98">
        <f>$I30+$K30+$M30+$O30</f>
        <v>0</v>
      </c>
      <c r="R30" s="53">
        <f>IF($J30=0,0,(($L30-$J30)/$J30)*100)</f>
        <v>-69.23076923076923</v>
      </c>
      <c r="S30" s="54">
        <f>IF($K30=0,0,(($M30-$K30)/$K30)*100)</f>
        <v>0</v>
      </c>
      <c r="T30" s="53">
        <f>IF($E30=0,0,($P30/$E30)*100)</f>
        <v>36.7112810707457</v>
      </c>
      <c r="U30" s="55">
        <f>IF($E30=0,0,($Q30/$E30)*100)</f>
        <v>0</v>
      </c>
      <c r="V30" s="97">
        <f>SUM(V26:V29)</f>
        <v>503000</v>
      </c>
      <c r="W30" s="98">
        <f>SUM(W26:W29)</f>
        <v>0</v>
      </c>
    </row>
    <row r="31" spans="1:23" ht="12.75" customHeight="1">
      <c r="A31" s="41" t="s">
        <v>52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53</v>
      </c>
      <c r="B32" s="93">
        <v>1020000</v>
      </c>
      <c r="C32" s="93">
        <v>0</v>
      </c>
      <c r="D32" s="93"/>
      <c r="E32" s="93">
        <f>$B32+$C32+$D32</f>
        <v>1020000</v>
      </c>
      <c r="F32" s="94">
        <v>1020000</v>
      </c>
      <c r="G32" s="95">
        <v>1020000</v>
      </c>
      <c r="H32" s="94"/>
      <c r="I32" s="95">
        <v>92900</v>
      </c>
      <c r="J32" s="94"/>
      <c r="K32" s="95">
        <v>339700</v>
      </c>
      <c r="L32" s="94"/>
      <c r="M32" s="95">
        <v>374000</v>
      </c>
      <c r="N32" s="94"/>
      <c r="O32" s="95"/>
      <c r="P32" s="94">
        <f>$H32+$J32+$L32+$N32</f>
        <v>0</v>
      </c>
      <c r="Q32" s="95">
        <f>$I32+$K32+$M32+$O32</f>
        <v>806600</v>
      </c>
      <c r="R32" s="49">
        <f>IF($J32=0,0,(($L32-$J32)/$J32)*100)</f>
        <v>0</v>
      </c>
      <c r="S32" s="50">
        <f>IF($K32=0,0,(($M32-$K32)/$K32)*100)</f>
        <v>10.097144539299382</v>
      </c>
      <c r="T32" s="49">
        <f>IF($E32=0,0,($P32/$E32)*100)</f>
        <v>0</v>
      </c>
      <c r="U32" s="51">
        <f>IF($E32=0,0,($Q32/$E32)*100)</f>
        <v>79.07843137254902</v>
      </c>
      <c r="V32" s="94">
        <v>0</v>
      </c>
      <c r="W32" s="95">
        <v>0</v>
      </c>
    </row>
    <row r="33" spans="1:23" ht="12.75" customHeight="1">
      <c r="A33" s="52" t="s">
        <v>39</v>
      </c>
      <c r="B33" s="96">
        <f>B32</f>
        <v>1020000</v>
      </c>
      <c r="C33" s="96">
        <f>C32</f>
        <v>0</v>
      </c>
      <c r="D33" s="96"/>
      <c r="E33" s="96">
        <f>$B33+$C33+$D33</f>
        <v>1020000</v>
      </c>
      <c r="F33" s="97">
        <f aca="true" t="shared" si="17" ref="F33:O33">F32</f>
        <v>1020000</v>
      </c>
      <c r="G33" s="98">
        <f t="shared" si="17"/>
        <v>1020000</v>
      </c>
      <c r="H33" s="97">
        <f t="shared" si="17"/>
        <v>0</v>
      </c>
      <c r="I33" s="98">
        <f t="shared" si="17"/>
        <v>92900</v>
      </c>
      <c r="J33" s="97">
        <f t="shared" si="17"/>
        <v>0</v>
      </c>
      <c r="K33" s="98">
        <f t="shared" si="17"/>
        <v>339700</v>
      </c>
      <c r="L33" s="97">
        <f t="shared" si="17"/>
        <v>0</v>
      </c>
      <c r="M33" s="98">
        <f t="shared" si="17"/>
        <v>374000</v>
      </c>
      <c r="N33" s="97">
        <f t="shared" si="17"/>
        <v>0</v>
      </c>
      <c r="O33" s="98">
        <f t="shared" si="17"/>
        <v>0</v>
      </c>
      <c r="P33" s="97">
        <f>$H33+$J33+$L33+$N33</f>
        <v>0</v>
      </c>
      <c r="Q33" s="98">
        <f>$I33+$K33+$M33+$O33</f>
        <v>806600</v>
      </c>
      <c r="R33" s="53">
        <f>IF($J33=0,0,(($L33-$J33)/$J33)*100)</f>
        <v>0</v>
      </c>
      <c r="S33" s="54">
        <f>IF($K33=0,0,(($M33-$K33)/$K33)*100)</f>
        <v>10.097144539299382</v>
      </c>
      <c r="T33" s="53">
        <f>IF($E33=0,0,($P33/$E33)*100)</f>
        <v>0</v>
      </c>
      <c r="U33" s="55">
        <f>IF($E33=0,0,($Q33/$E33)*100)</f>
        <v>79.07843137254902</v>
      </c>
      <c r="V33" s="97">
        <f>V32</f>
        <v>0</v>
      </c>
      <c r="W33" s="98">
        <f>W32</f>
        <v>0</v>
      </c>
    </row>
    <row r="34" spans="1:23" ht="12.75" customHeight="1">
      <c r="A34" s="41" t="s">
        <v>54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55</v>
      </c>
      <c r="B35" s="93">
        <v>0</v>
      </c>
      <c r="C35" s="93">
        <v>0</v>
      </c>
      <c r="D35" s="93"/>
      <c r="E35" s="93">
        <f aca="true" t="shared" si="18" ref="E35:E40">$B35+$C35+$D35</f>
        <v>0</v>
      </c>
      <c r="F35" s="94">
        <v>0</v>
      </c>
      <c r="G35" s="95">
        <v>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0</v>
      </c>
      <c r="T35" s="49">
        <f>IF($E35=0,0,($P35/$E35)*100)</f>
        <v>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56</v>
      </c>
      <c r="B36" s="93">
        <v>0</v>
      </c>
      <c r="C36" s="93">
        <v>0</v>
      </c>
      <c r="D36" s="93"/>
      <c r="E36" s="93">
        <f t="shared" si="18"/>
        <v>0</v>
      </c>
      <c r="F36" s="94">
        <v>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57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58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59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39</v>
      </c>
      <c r="B40" s="96">
        <f>SUM(B35:B39)</f>
        <v>0</v>
      </c>
      <c r="C40" s="96">
        <f>SUM(C35:C39)</f>
        <v>0</v>
      </c>
      <c r="D40" s="96"/>
      <c r="E40" s="96">
        <f t="shared" si="18"/>
        <v>0</v>
      </c>
      <c r="F40" s="97">
        <f aca="true" t="shared" si="23" ref="F40:O40">SUM(F35:F39)</f>
        <v>0</v>
      </c>
      <c r="G40" s="98">
        <f t="shared" si="23"/>
        <v>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0</v>
      </c>
      <c r="U40" s="55">
        <f>IF((+$E35+$E38)=0,0,(Q40/(+$E35+$E38))*100)</f>
        <v>0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60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61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62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63</v>
      </c>
      <c r="B44" s="93">
        <v>0</v>
      </c>
      <c r="C44" s="93">
        <v>8574000</v>
      </c>
      <c r="D44" s="93"/>
      <c r="E44" s="93">
        <f t="shared" si="24"/>
        <v>8574000</v>
      </c>
      <c r="F44" s="94">
        <v>8574000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64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65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66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/>
    </row>
    <row r="48" spans="1:23" ht="12.75" customHeight="1">
      <c r="A48" s="48" t="s">
        <v>67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68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69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70</v>
      </c>
      <c r="B51" s="93">
        <v>0</v>
      </c>
      <c r="C51" s="93">
        <v>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71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39</v>
      </c>
      <c r="B53" s="96">
        <f>SUM(B42:B52)</f>
        <v>0</v>
      </c>
      <c r="C53" s="96">
        <f>SUM(C42:C52)</f>
        <v>8574000</v>
      </c>
      <c r="D53" s="96"/>
      <c r="E53" s="96">
        <f t="shared" si="24"/>
        <v>8574000</v>
      </c>
      <c r="F53" s="97">
        <f aca="true" t="shared" si="31" ref="F53:O53">SUM(F42:F52)</f>
        <v>8574000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72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73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74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75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76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39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77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78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79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80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81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82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39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83</v>
      </c>
      <c r="B67" s="105">
        <f>SUM(B9:B15,B18:B23,B26:B29,B32,B35:B39,B42:B52,B55:B58,B61:B65)</f>
        <v>19689000</v>
      </c>
      <c r="C67" s="105">
        <f>SUM(C9:C15,C18:C23,C26:C29,C32,C35:C39,C42:C52,C55:C58,C61:C65)</f>
        <v>8574000</v>
      </c>
      <c r="D67" s="105"/>
      <c r="E67" s="105">
        <f t="shared" si="33"/>
        <v>28263000</v>
      </c>
      <c r="F67" s="106">
        <f aca="true" t="shared" si="39" ref="F67:O67">SUM(F9:F15,F18:F23,F26:F29,F32,F35:F39,F42:F52,F55:F58,F61:F65)</f>
        <v>28263000</v>
      </c>
      <c r="G67" s="107">
        <f t="shared" si="39"/>
        <v>4754000</v>
      </c>
      <c r="H67" s="106">
        <f t="shared" si="39"/>
        <v>220000</v>
      </c>
      <c r="I67" s="107">
        <f t="shared" si="39"/>
        <v>92900</v>
      </c>
      <c r="J67" s="106">
        <f t="shared" si="39"/>
        <v>624000</v>
      </c>
      <c r="K67" s="107">
        <f t="shared" si="39"/>
        <v>339700</v>
      </c>
      <c r="L67" s="106">
        <f t="shared" si="39"/>
        <v>585000</v>
      </c>
      <c r="M67" s="107">
        <f t="shared" si="39"/>
        <v>374000</v>
      </c>
      <c r="N67" s="106">
        <f t="shared" si="39"/>
        <v>0</v>
      </c>
      <c r="O67" s="107">
        <f t="shared" si="39"/>
        <v>0</v>
      </c>
      <c r="P67" s="106">
        <f t="shared" si="34"/>
        <v>1429000</v>
      </c>
      <c r="Q67" s="107">
        <f t="shared" si="35"/>
        <v>806600</v>
      </c>
      <c r="R67" s="62">
        <f t="shared" si="36"/>
        <v>-6.25</v>
      </c>
      <c r="S67" s="63">
        <f t="shared" si="37"/>
        <v>10.097144539299382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30.0588977702987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16.966764829617166</v>
      </c>
      <c r="V67" s="106">
        <f>SUM(V9:V15,V18:V23,V26:V29,V32,V35:V39,V42:V52,V55:V58,V61:V65)</f>
        <v>503000</v>
      </c>
      <c r="W67" s="107">
        <f>SUM(W9:W15,W18:W23,W26:W29,W32,W35:W39,W42:W52,W55:W58,W61:W65)</f>
        <v>0</v>
      </c>
    </row>
    <row r="68" spans="1:23" ht="12.75" customHeight="1">
      <c r="A68" s="41" t="s">
        <v>40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84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IF($J69=0,0,(($L69-$J69)/$J69)*100)</f>
        <v>0</v>
      </c>
      <c r="S69" s="50">
        <f>IF($K69=0,0,(($M69-$K69)/$K69)*100)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39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IF($J70=0,0,(($L70-$J70)/$J70)*100)</f>
        <v>0</v>
      </c>
      <c r="S70" s="59">
        <f>IF($K70=0,0,(($M70-$K70)/$K70)*100)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83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IF($J71=0,0,(($L71-$J71)/$J71)*100)</f>
        <v>0</v>
      </c>
      <c r="S71" s="63">
        <f>IF($K71=0,0,(($M71-$K71)/$K71)*100)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85</v>
      </c>
      <c r="B72" s="105">
        <f>SUM(B9:B15,B18:B23,B26:B29,B32,B35:B39,B42:B52,B55:B58,B61:B65,B69)</f>
        <v>19689000</v>
      </c>
      <c r="C72" s="105">
        <f>SUM(C9:C15,C18:C23,C26:C29,C32,C35:C39,C42:C52,C55:C58,C61:C65,C69)</f>
        <v>8574000</v>
      </c>
      <c r="D72" s="105"/>
      <c r="E72" s="105">
        <f>$B72+$C72+$D72</f>
        <v>28263000</v>
      </c>
      <c r="F72" s="106">
        <f aca="true" t="shared" si="42" ref="F72:O72">SUM(F9:F15,F18:F23,F26:F29,F32,F35:F39,F42:F52,F55:F58,F61:F65,F69)</f>
        <v>28263000</v>
      </c>
      <c r="G72" s="107">
        <f t="shared" si="42"/>
        <v>4754000</v>
      </c>
      <c r="H72" s="106">
        <f t="shared" si="42"/>
        <v>220000</v>
      </c>
      <c r="I72" s="107">
        <f t="shared" si="42"/>
        <v>92900</v>
      </c>
      <c r="J72" s="106">
        <f t="shared" si="42"/>
        <v>624000</v>
      </c>
      <c r="K72" s="107">
        <f t="shared" si="42"/>
        <v>339700</v>
      </c>
      <c r="L72" s="106">
        <f t="shared" si="42"/>
        <v>585000</v>
      </c>
      <c r="M72" s="107">
        <f t="shared" si="42"/>
        <v>374000</v>
      </c>
      <c r="N72" s="106">
        <f t="shared" si="42"/>
        <v>0</v>
      </c>
      <c r="O72" s="107">
        <f t="shared" si="42"/>
        <v>0</v>
      </c>
      <c r="P72" s="106">
        <f>$H72+$J72+$L72+$N72</f>
        <v>1429000</v>
      </c>
      <c r="Q72" s="107">
        <f>$I72+$K72+$M72+$O72</f>
        <v>806600</v>
      </c>
      <c r="R72" s="62">
        <f>IF($J72=0,0,(($L72-$J72)/$J72)*100)</f>
        <v>-6.25</v>
      </c>
      <c r="S72" s="63">
        <f>IF($K72=0,0,(($M72-$K72)/$K72)*100)</f>
        <v>10.097144539299382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30.0588977702987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16.966764829617166</v>
      </c>
      <c r="V72" s="106">
        <f>SUM(V9:V15,V18:V23,V26:V29,V32,V35:V39,V42:V52,V55:V58,V61:V65,V69)</f>
        <v>503000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67.5">
      <c r="A75" s="78" t="s">
        <v>86</v>
      </c>
      <c r="B75" s="79" t="s">
        <v>87</v>
      </c>
      <c r="C75" s="79" t="s">
        <v>88</v>
      </c>
      <c r="D75" s="80" t="s">
        <v>14</v>
      </c>
      <c r="E75" s="79" t="s">
        <v>15</v>
      </c>
      <c r="F75" s="79" t="s">
        <v>16</v>
      </c>
      <c r="G75" s="79" t="s">
        <v>89</v>
      </c>
      <c r="H75" s="79" t="s">
        <v>90</v>
      </c>
      <c r="I75" s="81" t="s">
        <v>19</v>
      </c>
      <c r="J75" s="79" t="s">
        <v>91</v>
      </c>
      <c r="K75" s="81" t="s">
        <v>21</v>
      </c>
      <c r="L75" s="79" t="s">
        <v>92</v>
      </c>
      <c r="M75" s="81" t="s">
        <v>23</v>
      </c>
      <c r="N75" s="79" t="s">
        <v>93</v>
      </c>
      <c r="O75" s="81" t="s">
        <v>25</v>
      </c>
      <c r="P75" s="81" t="s">
        <v>94</v>
      </c>
      <c r="Q75" s="82" t="s">
        <v>27</v>
      </c>
      <c r="R75" s="83" t="s">
        <v>94</v>
      </c>
      <c r="S75" s="84" t="s">
        <v>27</v>
      </c>
      <c r="T75" s="83" t="s">
        <v>95</v>
      </c>
      <c r="U75" s="80" t="s">
        <v>29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118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119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120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121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122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97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98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99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100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101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102</v>
      </c>
      <c r="B91" s="114">
        <v>0</v>
      </c>
      <c r="C91" s="114">
        <v>0</v>
      </c>
      <c r="D91" s="114"/>
      <c r="E91" s="114">
        <f t="shared" si="44"/>
        <v>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103</v>
      </c>
      <c r="B92" s="114">
        <v>0</v>
      </c>
      <c r="C92" s="114">
        <v>0</v>
      </c>
      <c r="D92" s="114"/>
      <c r="E92" s="114">
        <f t="shared" si="44"/>
        <v>0</v>
      </c>
      <c r="F92" s="114">
        <v>0</v>
      </c>
      <c r="G92" s="114">
        <v>0</v>
      </c>
      <c r="H92" s="114"/>
      <c r="I92" s="114"/>
      <c r="J92" s="114"/>
      <c r="K92" s="114"/>
      <c r="L92" s="114"/>
      <c r="M92" s="114"/>
      <c r="N92" s="114"/>
      <c r="O92" s="114"/>
      <c r="P92" s="116">
        <f t="shared" si="45"/>
        <v>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0</v>
      </c>
      <c r="U92" s="91">
        <f t="shared" si="50"/>
        <v>0</v>
      </c>
      <c r="V92" s="114"/>
      <c r="W92" s="114"/>
    </row>
    <row r="93" spans="1:23" ht="12.75">
      <c r="A93" s="92" t="s">
        <v>104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105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2.5" hidden="1">
      <c r="A95" s="19" t="s">
        <v>123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83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124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125</v>
      </c>
    </row>
    <row r="116" ht="12.75">
      <c r="A116" s="29" t="s">
        <v>126</v>
      </c>
    </row>
    <row r="117" spans="1:22" ht="12.75">
      <c r="A117" s="29" t="s">
        <v>127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2.75">
      <c r="A118" s="29" t="s">
        <v>128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2.75">
      <c r="A119" s="29" t="s">
        <v>129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130</v>
      </c>
    </row>
    <row r="123" spans="1:23" ht="12.75">
      <c r="A123" s="31"/>
      <c r="G123" s="31"/>
      <c r="W123" s="31"/>
    </row>
    <row r="124" spans="1:23" ht="12.75">
      <c r="A124" s="31"/>
      <c r="G124" s="31"/>
      <c r="W124" s="31"/>
    </row>
    <row r="125" spans="1:23" ht="12.7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7" t="s">
        <v>12</v>
      </c>
      <c r="B7" s="38" t="s">
        <v>132</v>
      </c>
      <c r="C7" s="38" t="s">
        <v>13</v>
      </c>
      <c r="D7" s="38" t="s">
        <v>14</v>
      </c>
      <c r="E7" s="38" t="s">
        <v>15</v>
      </c>
      <c r="F7" s="39" t="s">
        <v>16</v>
      </c>
      <c r="G7" s="40" t="s">
        <v>17</v>
      </c>
      <c r="H7" s="39" t="s">
        <v>18</v>
      </c>
      <c r="I7" s="40" t="s">
        <v>19</v>
      </c>
      <c r="J7" s="39" t="s">
        <v>20</v>
      </c>
      <c r="K7" s="40" t="s">
        <v>21</v>
      </c>
      <c r="L7" s="39" t="s">
        <v>22</v>
      </c>
      <c r="M7" s="40" t="s">
        <v>23</v>
      </c>
      <c r="N7" s="39" t="s">
        <v>24</v>
      </c>
      <c r="O7" s="40" t="s">
        <v>25</v>
      </c>
      <c r="P7" s="39" t="s">
        <v>26</v>
      </c>
      <c r="Q7" s="40" t="s">
        <v>27</v>
      </c>
      <c r="R7" s="39" t="s">
        <v>26</v>
      </c>
      <c r="S7" s="40" t="s">
        <v>27</v>
      </c>
      <c r="T7" s="39" t="s">
        <v>28</v>
      </c>
      <c r="U7" s="40" t="s">
        <v>29</v>
      </c>
      <c r="V7" s="39" t="s">
        <v>15</v>
      </c>
      <c r="W7" s="40" t="s">
        <v>30</v>
      </c>
    </row>
    <row r="8" spans="1:23" ht="12.75" customHeight="1">
      <c r="A8" s="41" t="s">
        <v>31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>
      <c r="A9" s="48" t="s">
        <v>32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33</v>
      </c>
      <c r="B10" s="93">
        <v>1000000</v>
      </c>
      <c r="C10" s="93">
        <v>0</v>
      </c>
      <c r="D10" s="93"/>
      <c r="E10" s="93">
        <f aca="true" t="shared" si="0" ref="E10:E16">$B10+$C10+$D10</f>
        <v>1000000</v>
      </c>
      <c r="F10" s="94">
        <v>1000000</v>
      </c>
      <c r="G10" s="95">
        <v>1000000</v>
      </c>
      <c r="H10" s="94">
        <v>141000</v>
      </c>
      <c r="I10" s="95">
        <v>142410</v>
      </c>
      <c r="J10" s="94">
        <v>144000</v>
      </c>
      <c r="K10" s="95">
        <v>143820</v>
      </c>
      <c r="L10" s="94">
        <v>144000</v>
      </c>
      <c r="M10" s="95">
        <v>143820</v>
      </c>
      <c r="N10" s="94"/>
      <c r="O10" s="95"/>
      <c r="P10" s="94">
        <f aca="true" t="shared" si="1" ref="P10:P16">$H10+$J10+$L10+$N10</f>
        <v>429000</v>
      </c>
      <c r="Q10" s="95">
        <f aca="true" t="shared" si="2" ref="Q10:Q16">$I10+$K10+$M10+$O10</f>
        <v>430050</v>
      </c>
      <c r="R10" s="49">
        <f aca="true" t="shared" si="3" ref="R10:R16">IF($J10=0,0,(($L10-$J10)/$J10)*100)</f>
        <v>0</v>
      </c>
      <c r="S10" s="50">
        <f aca="true" t="shared" si="4" ref="S10:S16">IF($K10=0,0,(($M10-$K10)/$K10)*100)</f>
        <v>0</v>
      </c>
      <c r="T10" s="49">
        <f aca="true" t="shared" si="5" ref="T10:T15">IF($E10=0,0,($P10/$E10)*100)</f>
        <v>42.9</v>
      </c>
      <c r="U10" s="51">
        <f aca="true" t="shared" si="6" ref="U10:U15">IF($E10=0,0,($Q10/$E10)*100)</f>
        <v>43.004999999999995</v>
      </c>
      <c r="V10" s="94">
        <v>0</v>
      </c>
      <c r="W10" s="95">
        <v>0</v>
      </c>
    </row>
    <row r="11" spans="1:23" ht="12.75" customHeight="1">
      <c r="A11" s="48" t="s">
        <v>34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35</v>
      </c>
      <c r="B12" s="93">
        <v>53577000</v>
      </c>
      <c r="C12" s="93">
        <v>0</v>
      </c>
      <c r="D12" s="93"/>
      <c r="E12" s="93">
        <f t="shared" si="0"/>
        <v>53577000</v>
      </c>
      <c r="F12" s="94">
        <v>0</v>
      </c>
      <c r="G12" s="95">
        <v>0</v>
      </c>
      <c r="H12" s="94"/>
      <c r="I12" s="95">
        <v>2231183</v>
      </c>
      <c r="J12" s="94"/>
      <c r="K12" s="95">
        <v>24326337</v>
      </c>
      <c r="L12" s="94"/>
      <c r="M12" s="95">
        <v>6405920</v>
      </c>
      <c r="N12" s="94"/>
      <c r="O12" s="95"/>
      <c r="P12" s="94">
        <f t="shared" si="1"/>
        <v>0</v>
      </c>
      <c r="Q12" s="95">
        <f t="shared" si="2"/>
        <v>32963440</v>
      </c>
      <c r="R12" s="49">
        <f t="shared" si="3"/>
        <v>0</v>
      </c>
      <c r="S12" s="50">
        <f t="shared" si="4"/>
        <v>-73.66673001364735</v>
      </c>
      <c r="T12" s="49">
        <f t="shared" si="5"/>
        <v>0</v>
      </c>
      <c r="U12" s="51">
        <f t="shared" si="6"/>
        <v>61.52535602963959</v>
      </c>
      <c r="V12" s="94">
        <v>0</v>
      </c>
      <c r="W12" s="95">
        <v>0</v>
      </c>
    </row>
    <row r="13" spans="1:23" ht="12.75" customHeight="1">
      <c r="A13" s="48" t="s">
        <v>36</v>
      </c>
      <c r="B13" s="93">
        <v>75000000</v>
      </c>
      <c r="C13" s="93">
        <v>-5000000</v>
      </c>
      <c r="D13" s="93"/>
      <c r="E13" s="93">
        <f t="shared" si="0"/>
        <v>70000000</v>
      </c>
      <c r="F13" s="94">
        <v>70000000</v>
      </c>
      <c r="G13" s="95">
        <v>70000000</v>
      </c>
      <c r="H13" s="94"/>
      <c r="I13" s="95"/>
      <c r="J13" s="94">
        <v>33971000</v>
      </c>
      <c r="K13" s="95">
        <v>18041247</v>
      </c>
      <c r="L13" s="94">
        <v>11724000</v>
      </c>
      <c r="M13" s="95">
        <v>19891475</v>
      </c>
      <c r="N13" s="94"/>
      <c r="O13" s="95"/>
      <c r="P13" s="94">
        <f t="shared" si="1"/>
        <v>45695000</v>
      </c>
      <c r="Q13" s="95">
        <f t="shared" si="2"/>
        <v>37932722</v>
      </c>
      <c r="R13" s="49">
        <f t="shared" si="3"/>
        <v>-65.48821053251302</v>
      </c>
      <c r="S13" s="50">
        <f t="shared" si="4"/>
        <v>10.255543865676248</v>
      </c>
      <c r="T13" s="49">
        <f t="shared" si="5"/>
        <v>65.27857142857142</v>
      </c>
      <c r="U13" s="51">
        <f t="shared" si="6"/>
        <v>54.18960285714286</v>
      </c>
      <c r="V13" s="94">
        <v>0</v>
      </c>
      <c r="W13" s="95">
        <v>0</v>
      </c>
    </row>
    <row r="14" spans="1:23" ht="12.75" customHeight="1">
      <c r="A14" s="48" t="s">
        <v>37</v>
      </c>
      <c r="B14" s="93">
        <v>2000000</v>
      </c>
      <c r="C14" s="93">
        <v>0</v>
      </c>
      <c r="D14" s="93"/>
      <c r="E14" s="93">
        <f t="shared" si="0"/>
        <v>2000000</v>
      </c>
      <c r="F14" s="94">
        <v>2000000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38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39</v>
      </c>
      <c r="B16" s="96">
        <f>SUM(B9:B15)</f>
        <v>131577000</v>
      </c>
      <c r="C16" s="96">
        <f>SUM(C9:C15)</f>
        <v>-5000000</v>
      </c>
      <c r="D16" s="96"/>
      <c r="E16" s="96">
        <f t="shared" si="0"/>
        <v>126577000</v>
      </c>
      <c r="F16" s="97">
        <f aca="true" t="shared" si="7" ref="F16:O16">SUM(F9:F15)</f>
        <v>73000000</v>
      </c>
      <c r="G16" s="98">
        <f t="shared" si="7"/>
        <v>71000000</v>
      </c>
      <c r="H16" s="97">
        <f t="shared" si="7"/>
        <v>141000</v>
      </c>
      <c r="I16" s="98">
        <f t="shared" si="7"/>
        <v>2373593</v>
      </c>
      <c r="J16" s="97">
        <f t="shared" si="7"/>
        <v>34115000</v>
      </c>
      <c r="K16" s="98">
        <f t="shared" si="7"/>
        <v>42511404</v>
      </c>
      <c r="L16" s="97">
        <f t="shared" si="7"/>
        <v>11868000</v>
      </c>
      <c r="M16" s="98">
        <f t="shared" si="7"/>
        <v>26441215</v>
      </c>
      <c r="N16" s="97">
        <f t="shared" si="7"/>
        <v>0</v>
      </c>
      <c r="O16" s="98">
        <f t="shared" si="7"/>
        <v>0</v>
      </c>
      <c r="P16" s="97">
        <f t="shared" si="1"/>
        <v>46124000</v>
      </c>
      <c r="Q16" s="98">
        <f t="shared" si="2"/>
        <v>71326212</v>
      </c>
      <c r="R16" s="53">
        <f t="shared" si="3"/>
        <v>-65.21178367287118</v>
      </c>
      <c r="S16" s="54">
        <f t="shared" si="4"/>
        <v>-37.802066005629925</v>
      </c>
      <c r="T16" s="53">
        <f>IF((SUM($E9:$E13)+$E15)=0,0,(P16/(SUM($E9:$E13)+$E15)*100))</f>
        <v>37.0244908771282</v>
      </c>
      <c r="U16" s="55">
        <f>IF((SUM($E9:$E13)+$E15)=0,0,(Q16/(SUM($E9:$E13)+$E15)*100))</f>
        <v>57.25471957102835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40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41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42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43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44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45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46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39</v>
      </c>
      <c r="B24" s="96">
        <f>SUM(B18:B23)</f>
        <v>0</v>
      </c>
      <c r="C24" s="96">
        <f>SUM(C18:C23)</f>
        <v>0</v>
      </c>
      <c r="D24" s="96"/>
      <c r="E24" s="96">
        <f t="shared" si="8"/>
        <v>0</v>
      </c>
      <c r="F24" s="97">
        <f aca="true" t="shared" si="15" ref="F24:O24">SUM(F18:F23)</f>
        <v>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47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49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50</v>
      </c>
      <c r="B28" s="93">
        <v>716466000</v>
      </c>
      <c r="C28" s="93">
        <v>-147242000</v>
      </c>
      <c r="D28" s="93"/>
      <c r="E28" s="93">
        <f>$B28+$C28+$D28</f>
        <v>569224000</v>
      </c>
      <c r="F28" s="94">
        <v>602742000</v>
      </c>
      <c r="G28" s="95">
        <v>569224000</v>
      </c>
      <c r="H28" s="94">
        <v>92433000</v>
      </c>
      <c r="I28" s="95">
        <v>27244219</v>
      </c>
      <c r="J28" s="94">
        <v>169972000</v>
      </c>
      <c r="K28" s="95">
        <v>151717381</v>
      </c>
      <c r="L28" s="94">
        <v>133037000</v>
      </c>
      <c r="M28" s="95">
        <v>173981881</v>
      </c>
      <c r="N28" s="94"/>
      <c r="O28" s="95"/>
      <c r="P28" s="94">
        <f>$H28+$J28+$L28+$N28</f>
        <v>395442000</v>
      </c>
      <c r="Q28" s="95">
        <f>$I28+$K28+$M28+$O28</f>
        <v>352943481</v>
      </c>
      <c r="R28" s="49">
        <f>IF($J28=0,0,(($L28-$J28)/$J28)*100)</f>
        <v>-21.730049655237334</v>
      </c>
      <c r="S28" s="50">
        <f>IF($K28=0,0,(($M28-$K28)/$K28)*100)</f>
        <v>14.674983085820603</v>
      </c>
      <c r="T28" s="49">
        <f>IF($E28=0,0,($P28/$E28)*100)</f>
        <v>69.47036667463072</v>
      </c>
      <c r="U28" s="51">
        <f>IF($E28=0,0,($Q28/$E28)*100)</f>
        <v>62.00432184869226</v>
      </c>
      <c r="V28" s="94">
        <v>478000</v>
      </c>
      <c r="W28" s="95">
        <v>0</v>
      </c>
    </row>
    <row r="29" spans="1:23" ht="12.75" customHeight="1">
      <c r="A29" s="48" t="s">
        <v>51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39</v>
      </c>
      <c r="B30" s="96">
        <f>SUM(B26:B29)</f>
        <v>716466000</v>
      </c>
      <c r="C30" s="96">
        <f>SUM(C26:C29)</f>
        <v>-147242000</v>
      </c>
      <c r="D30" s="96"/>
      <c r="E30" s="96">
        <f>$B30+$C30+$D30</f>
        <v>569224000</v>
      </c>
      <c r="F30" s="97">
        <f aca="true" t="shared" si="16" ref="F30:O30">SUM(F26:F29)</f>
        <v>602742000</v>
      </c>
      <c r="G30" s="98">
        <f t="shared" si="16"/>
        <v>569224000</v>
      </c>
      <c r="H30" s="97">
        <f t="shared" si="16"/>
        <v>92433000</v>
      </c>
      <c r="I30" s="98">
        <f t="shared" si="16"/>
        <v>27244219</v>
      </c>
      <c r="J30" s="97">
        <f t="shared" si="16"/>
        <v>169972000</v>
      </c>
      <c r="K30" s="98">
        <f t="shared" si="16"/>
        <v>151717381</v>
      </c>
      <c r="L30" s="97">
        <f t="shared" si="16"/>
        <v>133037000</v>
      </c>
      <c r="M30" s="98">
        <f t="shared" si="16"/>
        <v>173981881</v>
      </c>
      <c r="N30" s="97">
        <f t="shared" si="16"/>
        <v>0</v>
      </c>
      <c r="O30" s="98">
        <f t="shared" si="16"/>
        <v>0</v>
      </c>
      <c r="P30" s="97">
        <f>$H30+$J30+$L30+$N30</f>
        <v>395442000</v>
      </c>
      <c r="Q30" s="98">
        <f>$I30+$K30+$M30+$O30</f>
        <v>352943481</v>
      </c>
      <c r="R30" s="53">
        <f>IF($J30=0,0,(($L30-$J30)/$J30)*100)</f>
        <v>-21.730049655237334</v>
      </c>
      <c r="S30" s="54">
        <f>IF($K30=0,0,(($M30-$K30)/$K30)*100)</f>
        <v>14.674983085820603</v>
      </c>
      <c r="T30" s="53">
        <f>IF($E30=0,0,($P30/$E30)*100)</f>
        <v>69.47036667463072</v>
      </c>
      <c r="U30" s="55">
        <f>IF($E30=0,0,($Q30/$E30)*100)</f>
        <v>62.00432184869226</v>
      </c>
      <c r="V30" s="97">
        <f>SUM(V26:V29)</f>
        <v>478000</v>
      </c>
      <c r="W30" s="98">
        <f>SUM(W26:W29)</f>
        <v>0</v>
      </c>
    </row>
    <row r="31" spans="1:23" ht="12.75" customHeight="1">
      <c r="A31" s="41" t="s">
        <v>52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53</v>
      </c>
      <c r="B32" s="93">
        <v>19104000</v>
      </c>
      <c r="C32" s="93">
        <v>0</v>
      </c>
      <c r="D32" s="93"/>
      <c r="E32" s="93">
        <f>$B32+$C32+$D32</f>
        <v>19104000</v>
      </c>
      <c r="F32" s="94">
        <v>19104000</v>
      </c>
      <c r="G32" s="95">
        <v>19104000</v>
      </c>
      <c r="H32" s="94">
        <v>5695000</v>
      </c>
      <c r="I32" s="95">
        <v>5695367</v>
      </c>
      <c r="J32" s="94">
        <v>7353000</v>
      </c>
      <c r="K32" s="95">
        <v>7353262</v>
      </c>
      <c r="L32" s="94">
        <v>4614000</v>
      </c>
      <c r="M32" s="95">
        <v>4614745</v>
      </c>
      <c r="N32" s="94"/>
      <c r="O32" s="95"/>
      <c r="P32" s="94">
        <f>$H32+$J32+$L32+$N32</f>
        <v>17662000</v>
      </c>
      <c r="Q32" s="95">
        <f>$I32+$K32+$M32+$O32</f>
        <v>17663374</v>
      </c>
      <c r="R32" s="49">
        <f>IF($J32=0,0,(($L32-$J32)/$J32)*100)</f>
        <v>-37.250101999184004</v>
      </c>
      <c r="S32" s="50">
        <f>IF($K32=0,0,(($M32-$K32)/$K32)*100)</f>
        <v>-37.24220624805699</v>
      </c>
      <c r="T32" s="49">
        <f>IF($E32=0,0,($P32/$E32)*100)</f>
        <v>92.45184254606366</v>
      </c>
      <c r="U32" s="51">
        <f>IF($E32=0,0,($Q32/$E32)*100)</f>
        <v>92.45903475711893</v>
      </c>
      <c r="V32" s="94">
        <v>0</v>
      </c>
      <c r="W32" s="95">
        <v>0</v>
      </c>
    </row>
    <row r="33" spans="1:23" ht="12.75" customHeight="1">
      <c r="A33" s="52" t="s">
        <v>39</v>
      </c>
      <c r="B33" s="96">
        <f>B32</f>
        <v>19104000</v>
      </c>
      <c r="C33" s="96">
        <f>C32</f>
        <v>0</v>
      </c>
      <c r="D33" s="96"/>
      <c r="E33" s="96">
        <f>$B33+$C33+$D33</f>
        <v>19104000</v>
      </c>
      <c r="F33" s="97">
        <f aca="true" t="shared" si="17" ref="F33:O33">F32</f>
        <v>19104000</v>
      </c>
      <c r="G33" s="98">
        <f t="shared" si="17"/>
        <v>19104000</v>
      </c>
      <c r="H33" s="97">
        <f t="shared" si="17"/>
        <v>5695000</v>
      </c>
      <c r="I33" s="98">
        <f t="shared" si="17"/>
        <v>5695367</v>
      </c>
      <c r="J33" s="97">
        <f t="shared" si="17"/>
        <v>7353000</v>
      </c>
      <c r="K33" s="98">
        <f t="shared" si="17"/>
        <v>7353262</v>
      </c>
      <c r="L33" s="97">
        <f t="shared" si="17"/>
        <v>4614000</v>
      </c>
      <c r="M33" s="98">
        <f t="shared" si="17"/>
        <v>4614745</v>
      </c>
      <c r="N33" s="97">
        <f t="shared" si="17"/>
        <v>0</v>
      </c>
      <c r="O33" s="98">
        <f t="shared" si="17"/>
        <v>0</v>
      </c>
      <c r="P33" s="97">
        <f>$H33+$J33+$L33+$N33</f>
        <v>17662000</v>
      </c>
      <c r="Q33" s="98">
        <f>$I33+$K33+$M33+$O33</f>
        <v>17663374</v>
      </c>
      <c r="R33" s="53">
        <f>IF($J33=0,0,(($L33-$J33)/$J33)*100)</f>
        <v>-37.250101999184004</v>
      </c>
      <c r="S33" s="54">
        <f>IF($K33=0,0,(($M33-$K33)/$K33)*100)</f>
        <v>-37.24220624805699</v>
      </c>
      <c r="T33" s="53">
        <f>IF($E33=0,0,($P33/$E33)*100)</f>
        <v>92.45184254606366</v>
      </c>
      <c r="U33" s="55">
        <f>IF($E33=0,0,($Q33/$E33)*100)</f>
        <v>92.45903475711893</v>
      </c>
      <c r="V33" s="97">
        <f>V32</f>
        <v>0</v>
      </c>
      <c r="W33" s="98">
        <f>W32</f>
        <v>0</v>
      </c>
    </row>
    <row r="34" spans="1:23" ht="12.75" customHeight="1">
      <c r="A34" s="41" t="s">
        <v>54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55</v>
      </c>
      <c r="B35" s="93">
        <v>0</v>
      </c>
      <c r="C35" s="93">
        <v>0</v>
      </c>
      <c r="D35" s="93"/>
      <c r="E35" s="93">
        <f aca="true" t="shared" si="18" ref="E35:E40">$B35+$C35+$D35</f>
        <v>0</v>
      </c>
      <c r="F35" s="94">
        <v>0</v>
      </c>
      <c r="G35" s="95">
        <v>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0</v>
      </c>
      <c r="T35" s="49">
        <f>IF($E35=0,0,($P35/$E35)*100)</f>
        <v>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56</v>
      </c>
      <c r="B36" s="93">
        <v>85319000</v>
      </c>
      <c r="C36" s="93">
        <v>-65654000</v>
      </c>
      <c r="D36" s="93"/>
      <c r="E36" s="93">
        <f t="shared" si="18"/>
        <v>19665000</v>
      </c>
      <c r="F36" s="94">
        <v>19665000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57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58</v>
      </c>
      <c r="B38" s="93">
        <v>10000000</v>
      </c>
      <c r="C38" s="93">
        <v>-1000000</v>
      </c>
      <c r="D38" s="93"/>
      <c r="E38" s="93">
        <f t="shared" si="18"/>
        <v>9000000</v>
      </c>
      <c r="F38" s="94">
        <v>9000000</v>
      </c>
      <c r="G38" s="95">
        <v>9000000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59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39</v>
      </c>
      <c r="B40" s="96">
        <f>SUM(B35:B39)</f>
        <v>95319000</v>
      </c>
      <c r="C40" s="96">
        <f>SUM(C35:C39)</f>
        <v>-66654000</v>
      </c>
      <c r="D40" s="96"/>
      <c r="E40" s="96">
        <f t="shared" si="18"/>
        <v>28665000</v>
      </c>
      <c r="F40" s="97">
        <f aca="true" t="shared" si="23" ref="F40:O40">SUM(F35:F39)</f>
        <v>28665000</v>
      </c>
      <c r="G40" s="98">
        <f t="shared" si="23"/>
        <v>9000000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0</v>
      </c>
      <c r="U40" s="55">
        <f>IF((+$E35+$E38)=0,0,(Q40/(+$E35+$E38))*100)</f>
        <v>0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60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61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62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63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64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65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66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/>
    </row>
    <row r="48" spans="1:23" ht="12.75" customHeight="1">
      <c r="A48" s="48" t="s">
        <v>67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68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69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70</v>
      </c>
      <c r="B51" s="93">
        <v>0</v>
      </c>
      <c r="C51" s="93">
        <v>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71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39</v>
      </c>
      <c r="B53" s="96">
        <f>SUM(B42:B52)</f>
        <v>0</v>
      </c>
      <c r="C53" s="96">
        <f>SUM(C42:C52)</f>
        <v>0</v>
      </c>
      <c r="D53" s="96"/>
      <c r="E53" s="96">
        <f t="shared" si="24"/>
        <v>0</v>
      </c>
      <c r="F53" s="97">
        <f aca="true" t="shared" si="31" ref="F53:O53">SUM(F42:F52)</f>
        <v>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72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73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74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75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76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39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77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78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79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80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81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82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39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83</v>
      </c>
      <c r="B67" s="105">
        <f>SUM(B9:B15,B18:B23,B26:B29,B32,B35:B39,B42:B52,B55:B58,B61:B65)</f>
        <v>962466000</v>
      </c>
      <c r="C67" s="105">
        <f>SUM(C9:C15,C18:C23,C26:C29,C32,C35:C39,C42:C52,C55:C58,C61:C65)</f>
        <v>-218896000</v>
      </c>
      <c r="D67" s="105"/>
      <c r="E67" s="105">
        <f t="shared" si="33"/>
        <v>743570000</v>
      </c>
      <c r="F67" s="106">
        <f aca="true" t="shared" si="39" ref="F67:O67">SUM(F9:F15,F18:F23,F26:F29,F32,F35:F39,F42:F52,F55:F58,F61:F65)</f>
        <v>723511000</v>
      </c>
      <c r="G67" s="107">
        <f t="shared" si="39"/>
        <v>668328000</v>
      </c>
      <c r="H67" s="106">
        <f t="shared" si="39"/>
        <v>98269000</v>
      </c>
      <c r="I67" s="107">
        <f t="shared" si="39"/>
        <v>35313179</v>
      </c>
      <c r="J67" s="106">
        <f t="shared" si="39"/>
        <v>211440000</v>
      </c>
      <c r="K67" s="107">
        <f t="shared" si="39"/>
        <v>201582047</v>
      </c>
      <c r="L67" s="106">
        <f t="shared" si="39"/>
        <v>149519000</v>
      </c>
      <c r="M67" s="107">
        <f t="shared" si="39"/>
        <v>205037841</v>
      </c>
      <c r="N67" s="106">
        <f t="shared" si="39"/>
        <v>0</v>
      </c>
      <c r="O67" s="107">
        <f t="shared" si="39"/>
        <v>0</v>
      </c>
      <c r="P67" s="106">
        <f t="shared" si="34"/>
        <v>459228000</v>
      </c>
      <c r="Q67" s="107">
        <f t="shared" si="35"/>
        <v>441933067</v>
      </c>
      <c r="R67" s="62">
        <f t="shared" si="36"/>
        <v>-29.285376466136963</v>
      </c>
      <c r="S67" s="63">
        <f t="shared" si="37"/>
        <v>1.7143361978063452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63.61335632804871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61.217621016615766</v>
      </c>
      <c r="V67" s="106">
        <f>SUM(V9:V15,V18:V23,V26:V29,V32,V35:V39,V42:V52,V55:V58,V61:V65)</f>
        <v>478000</v>
      </c>
      <c r="W67" s="107">
        <f>SUM(W9:W15,W18:W23,W26:W29,W32,W35:W39,W42:W52,W55:W58,W61:W65)</f>
        <v>0</v>
      </c>
    </row>
    <row r="68" spans="1:23" ht="12.75" customHeight="1">
      <c r="A68" s="41" t="s">
        <v>40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84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IF($J69=0,0,(($L69-$J69)/$J69)*100)</f>
        <v>0</v>
      </c>
      <c r="S69" s="50">
        <f>IF($K69=0,0,(($M69-$K69)/$K69)*100)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39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IF($J70=0,0,(($L70-$J70)/$J70)*100)</f>
        <v>0</v>
      </c>
      <c r="S70" s="59">
        <f>IF($K70=0,0,(($M70-$K70)/$K70)*100)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83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IF($J71=0,0,(($L71-$J71)/$J71)*100)</f>
        <v>0</v>
      </c>
      <c r="S71" s="63">
        <f>IF($K71=0,0,(($M71-$K71)/$K71)*100)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85</v>
      </c>
      <c r="B72" s="105">
        <f>SUM(B9:B15,B18:B23,B26:B29,B32,B35:B39,B42:B52,B55:B58,B61:B65,B69)</f>
        <v>962466000</v>
      </c>
      <c r="C72" s="105">
        <f>SUM(C9:C15,C18:C23,C26:C29,C32,C35:C39,C42:C52,C55:C58,C61:C65,C69)</f>
        <v>-218896000</v>
      </c>
      <c r="D72" s="105"/>
      <c r="E72" s="105">
        <f>$B72+$C72+$D72</f>
        <v>743570000</v>
      </c>
      <c r="F72" s="106">
        <f aca="true" t="shared" si="42" ref="F72:O72">SUM(F9:F15,F18:F23,F26:F29,F32,F35:F39,F42:F52,F55:F58,F61:F65,F69)</f>
        <v>723511000</v>
      </c>
      <c r="G72" s="107">
        <f t="shared" si="42"/>
        <v>668328000</v>
      </c>
      <c r="H72" s="106">
        <f t="shared" si="42"/>
        <v>98269000</v>
      </c>
      <c r="I72" s="107">
        <f t="shared" si="42"/>
        <v>35313179</v>
      </c>
      <c r="J72" s="106">
        <f t="shared" si="42"/>
        <v>211440000</v>
      </c>
      <c r="K72" s="107">
        <f t="shared" si="42"/>
        <v>201582047</v>
      </c>
      <c r="L72" s="106">
        <f t="shared" si="42"/>
        <v>149519000</v>
      </c>
      <c r="M72" s="107">
        <f t="shared" si="42"/>
        <v>205037841</v>
      </c>
      <c r="N72" s="106">
        <f t="shared" si="42"/>
        <v>0</v>
      </c>
      <c r="O72" s="107">
        <f t="shared" si="42"/>
        <v>0</v>
      </c>
      <c r="P72" s="106">
        <f>$H72+$J72+$L72+$N72</f>
        <v>459228000</v>
      </c>
      <c r="Q72" s="107">
        <f>$I72+$K72+$M72+$O72</f>
        <v>441933067</v>
      </c>
      <c r="R72" s="62">
        <f>IF($J72=0,0,(($L72-$J72)/$J72)*100)</f>
        <v>-29.285376466136963</v>
      </c>
      <c r="S72" s="63">
        <f>IF($K72=0,0,(($M72-$K72)/$K72)*100)</f>
        <v>1.7143361978063452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63.61335632804871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61.217621016615766</v>
      </c>
      <c r="V72" s="106">
        <f>SUM(V9:V15,V18:V23,V26:V29,V32,V35:V39,V42:V52,V55:V58,V61:V65,V69)</f>
        <v>478000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67.5">
      <c r="A75" s="78" t="s">
        <v>86</v>
      </c>
      <c r="B75" s="79" t="s">
        <v>87</v>
      </c>
      <c r="C75" s="79" t="s">
        <v>88</v>
      </c>
      <c r="D75" s="80" t="s">
        <v>14</v>
      </c>
      <c r="E75" s="79" t="s">
        <v>15</v>
      </c>
      <c r="F75" s="79" t="s">
        <v>16</v>
      </c>
      <c r="G75" s="79" t="s">
        <v>89</v>
      </c>
      <c r="H75" s="79" t="s">
        <v>90</v>
      </c>
      <c r="I75" s="81" t="s">
        <v>19</v>
      </c>
      <c r="J75" s="79" t="s">
        <v>91</v>
      </c>
      <c r="K75" s="81" t="s">
        <v>21</v>
      </c>
      <c r="L75" s="79" t="s">
        <v>92</v>
      </c>
      <c r="M75" s="81" t="s">
        <v>23</v>
      </c>
      <c r="N75" s="79" t="s">
        <v>93</v>
      </c>
      <c r="O75" s="81" t="s">
        <v>25</v>
      </c>
      <c r="P75" s="81" t="s">
        <v>94</v>
      </c>
      <c r="Q75" s="82" t="s">
        <v>27</v>
      </c>
      <c r="R75" s="83" t="s">
        <v>94</v>
      </c>
      <c r="S75" s="84" t="s">
        <v>27</v>
      </c>
      <c r="T75" s="83" t="s">
        <v>95</v>
      </c>
      <c r="U75" s="80" t="s">
        <v>29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118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119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120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121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122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97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98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99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100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101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102</v>
      </c>
      <c r="B91" s="114">
        <v>0</v>
      </c>
      <c r="C91" s="114">
        <v>0</v>
      </c>
      <c r="D91" s="114"/>
      <c r="E91" s="114">
        <f t="shared" si="44"/>
        <v>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103</v>
      </c>
      <c r="B92" s="114">
        <v>0</v>
      </c>
      <c r="C92" s="114">
        <v>0</v>
      </c>
      <c r="D92" s="114"/>
      <c r="E92" s="114">
        <f t="shared" si="44"/>
        <v>0</v>
      </c>
      <c r="F92" s="114">
        <v>0</v>
      </c>
      <c r="G92" s="114">
        <v>0</v>
      </c>
      <c r="H92" s="114"/>
      <c r="I92" s="114"/>
      <c r="J92" s="114"/>
      <c r="K92" s="114"/>
      <c r="L92" s="114"/>
      <c r="M92" s="114"/>
      <c r="N92" s="114"/>
      <c r="O92" s="114"/>
      <c r="P92" s="116">
        <f t="shared" si="45"/>
        <v>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0</v>
      </c>
      <c r="U92" s="91">
        <f t="shared" si="50"/>
        <v>0</v>
      </c>
      <c r="V92" s="114"/>
      <c r="W92" s="114"/>
    </row>
    <row r="93" spans="1:23" ht="12.75">
      <c r="A93" s="92" t="s">
        <v>104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105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2.5" hidden="1">
      <c r="A95" s="19" t="s">
        <v>123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83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124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125</v>
      </c>
    </row>
    <row r="116" ht="12.75">
      <c r="A116" s="29" t="s">
        <v>126</v>
      </c>
    </row>
    <row r="117" spans="1:22" ht="12.75">
      <c r="A117" s="29" t="s">
        <v>127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2.75">
      <c r="A118" s="29" t="s">
        <v>128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2.75">
      <c r="A119" s="29" t="s">
        <v>129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130</v>
      </c>
    </row>
    <row r="123" spans="1:23" ht="12.75">
      <c r="A123" s="31"/>
      <c r="G123" s="31"/>
      <c r="W123" s="31"/>
    </row>
    <row r="124" spans="1:23" ht="12.75">
      <c r="A124" s="31"/>
      <c r="G124" s="31"/>
      <c r="W124" s="31"/>
    </row>
    <row r="125" spans="1:23" ht="12.7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7" t="s">
        <v>12</v>
      </c>
      <c r="B7" s="38" t="s">
        <v>132</v>
      </c>
      <c r="C7" s="38" t="s">
        <v>13</v>
      </c>
      <c r="D7" s="38" t="s">
        <v>14</v>
      </c>
      <c r="E7" s="38" t="s">
        <v>15</v>
      </c>
      <c r="F7" s="39" t="s">
        <v>16</v>
      </c>
      <c r="G7" s="40" t="s">
        <v>17</v>
      </c>
      <c r="H7" s="39" t="s">
        <v>18</v>
      </c>
      <c r="I7" s="40" t="s">
        <v>19</v>
      </c>
      <c r="J7" s="39" t="s">
        <v>20</v>
      </c>
      <c r="K7" s="40" t="s">
        <v>21</v>
      </c>
      <c r="L7" s="39" t="s">
        <v>22</v>
      </c>
      <c r="M7" s="40" t="s">
        <v>23</v>
      </c>
      <c r="N7" s="39" t="s">
        <v>24</v>
      </c>
      <c r="O7" s="40" t="s">
        <v>25</v>
      </c>
      <c r="P7" s="39" t="s">
        <v>26</v>
      </c>
      <c r="Q7" s="40" t="s">
        <v>27</v>
      </c>
      <c r="R7" s="39" t="s">
        <v>26</v>
      </c>
      <c r="S7" s="40" t="s">
        <v>27</v>
      </c>
      <c r="T7" s="39" t="s">
        <v>28</v>
      </c>
      <c r="U7" s="40" t="s">
        <v>29</v>
      </c>
      <c r="V7" s="39" t="s">
        <v>15</v>
      </c>
      <c r="W7" s="40" t="s">
        <v>30</v>
      </c>
    </row>
    <row r="8" spans="1:23" ht="12.75" customHeight="1">
      <c r="A8" s="41" t="s">
        <v>31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>
      <c r="A9" s="48" t="s">
        <v>32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33</v>
      </c>
      <c r="B10" s="93">
        <v>1000000</v>
      </c>
      <c r="C10" s="93">
        <v>0</v>
      </c>
      <c r="D10" s="93"/>
      <c r="E10" s="93">
        <f aca="true" t="shared" si="0" ref="E10:E16">$B10+$C10+$D10</f>
        <v>1000000</v>
      </c>
      <c r="F10" s="94">
        <v>1000000</v>
      </c>
      <c r="G10" s="95">
        <v>1000000</v>
      </c>
      <c r="H10" s="94">
        <v>249000</v>
      </c>
      <c r="I10" s="95"/>
      <c r="J10" s="94">
        <v>249000</v>
      </c>
      <c r="K10" s="95"/>
      <c r="L10" s="94">
        <v>249000</v>
      </c>
      <c r="M10" s="95">
        <v>749997</v>
      </c>
      <c r="N10" s="94"/>
      <c r="O10" s="95"/>
      <c r="P10" s="94">
        <f aca="true" t="shared" si="1" ref="P10:P16">$H10+$J10+$L10+$N10</f>
        <v>747000</v>
      </c>
      <c r="Q10" s="95">
        <f aca="true" t="shared" si="2" ref="Q10:Q16">$I10+$K10+$M10+$O10</f>
        <v>749997</v>
      </c>
      <c r="R10" s="49">
        <f aca="true" t="shared" si="3" ref="R10:R16">IF($J10=0,0,(($L10-$J10)/$J10)*100)</f>
        <v>0</v>
      </c>
      <c r="S10" s="50">
        <f aca="true" t="shared" si="4" ref="S10:S16">IF($K10=0,0,(($M10-$K10)/$K10)*100)</f>
        <v>0</v>
      </c>
      <c r="T10" s="49">
        <f aca="true" t="shared" si="5" ref="T10:T15">IF($E10=0,0,($P10/$E10)*100)</f>
        <v>74.7</v>
      </c>
      <c r="U10" s="51">
        <f aca="true" t="shared" si="6" ref="U10:U15">IF($E10=0,0,($Q10/$E10)*100)</f>
        <v>74.9997</v>
      </c>
      <c r="V10" s="94">
        <v>0</v>
      </c>
      <c r="W10" s="95">
        <v>0</v>
      </c>
    </row>
    <row r="11" spans="1:23" ht="12.75" customHeight="1">
      <c r="A11" s="48" t="s">
        <v>34</v>
      </c>
      <c r="B11" s="93">
        <v>7000000</v>
      </c>
      <c r="C11" s="93">
        <v>-83000</v>
      </c>
      <c r="D11" s="93"/>
      <c r="E11" s="93">
        <f t="shared" si="0"/>
        <v>6917000</v>
      </c>
      <c r="F11" s="94">
        <v>6917000</v>
      </c>
      <c r="G11" s="95">
        <v>6917000</v>
      </c>
      <c r="H11" s="94">
        <v>1650000</v>
      </c>
      <c r="I11" s="95">
        <v>51055446</v>
      </c>
      <c r="J11" s="94">
        <v>903000</v>
      </c>
      <c r="K11" s="95"/>
      <c r="L11" s="94">
        <v>399000</v>
      </c>
      <c r="M11" s="95">
        <v>1875570</v>
      </c>
      <c r="N11" s="94"/>
      <c r="O11" s="95"/>
      <c r="P11" s="94">
        <f t="shared" si="1"/>
        <v>2952000</v>
      </c>
      <c r="Q11" s="95">
        <f t="shared" si="2"/>
        <v>52931016</v>
      </c>
      <c r="R11" s="49">
        <f t="shared" si="3"/>
        <v>-55.81395348837209</v>
      </c>
      <c r="S11" s="50">
        <f t="shared" si="4"/>
        <v>0</v>
      </c>
      <c r="T11" s="49">
        <f t="shared" si="5"/>
        <v>42.677461327164956</v>
      </c>
      <c r="U11" s="51">
        <f t="shared" si="6"/>
        <v>765.2308226109585</v>
      </c>
      <c r="V11" s="94">
        <v>0</v>
      </c>
      <c r="W11" s="95">
        <v>0</v>
      </c>
    </row>
    <row r="12" spans="1:23" ht="12.75" customHeight="1">
      <c r="A12" s="48" t="s">
        <v>35</v>
      </c>
      <c r="B12" s="93">
        <v>74754000</v>
      </c>
      <c r="C12" s="93">
        <v>0</v>
      </c>
      <c r="D12" s="93"/>
      <c r="E12" s="93">
        <f t="shared" si="0"/>
        <v>74754000</v>
      </c>
      <c r="F12" s="94">
        <v>0</v>
      </c>
      <c r="G12" s="95">
        <v>0</v>
      </c>
      <c r="H12" s="94"/>
      <c r="I12" s="95"/>
      <c r="J12" s="94"/>
      <c r="K12" s="95">
        <v>4973000</v>
      </c>
      <c r="L12" s="94"/>
      <c r="M12" s="95"/>
      <c r="N12" s="94"/>
      <c r="O12" s="95"/>
      <c r="P12" s="94">
        <f t="shared" si="1"/>
        <v>0</v>
      </c>
      <c r="Q12" s="95">
        <f t="shared" si="2"/>
        <v>4973000</v>
      </c>
      <c r="R12" s="49">
        <f t="shared" si="3"/>
        <v>0</v>
      </c>
      <c r="S12" s="50">
        <f t="shared" si="4"/>
        <v>-100</v>
      </c>
      <c r="T12" s="49">
        <f t="shared" si="5"/>
        <v>0</v>
      </c>
      <c r="U12" s="51">
        <f t="shared" si="6"/>
        <v>6.652486823447575</v>
      </c>
      <c r="V12" s="94">
        <v>0</v>
      </c>
      <c r="W12" s="95">
        <v>0</v>
      </c>
    </row>
    <row r="13" spans="1:23" ht="12.75" customHeight="1">
      <c r="A13" s="48" t="s">
        <v>36</v>
      </c>
      <c r="B13" s="93">
        <v>62406000</v>
      </c>
      <c r="C13" s="93">
        <v>8588000</v>
      </c>
      <c r="D13" s="93"/>
      <c r="E13" s="93">
        <f t="shared" si="0"/>
        <v>70994000</v>
      </c>
      <c r="F13" s="94">
        <v>70994000</v>
      </c>
      <c r="G13" s="95">
        <v>70994000</v>
      </c>
      <c r="H13" s="94">
        <v>13198000</v>
      </c>
      <c r="I13" s="95">
        <v>1824000</v>
      </c>
      <c r="J13" s="94"/>
      <c r="K13" s="95">
        <v>34991000</v>
      </c>
      <c r="L13" s="94">
        <v>23977000</v>
      </c>
      <c r="M13" s="95">
        <v>9998000</v>
      </c>
      <c r="N13" s="94"/>
      <c r="O13" s="95"/>
      <c r="P13" s="94">
        <f t="shared" si="1"/>
        <v>37175000</v>
      </c>
      <c r="Q13" s="95">
        <f t="shared" si="2"/>
        <v>46813000</v>
      </c>
      <c r="R13" s="49">
        <f t="shared" si="3"/>
        <v>0</v>
      </c>
      <c r="S13" s="50">
        <f t="shared" si="4"/>
        <v>-71.42693835557715</v>
      </c>
      <c r="T13" s="49">
        <f t="shared" si="5"/>
        <v>52.36358002084683</v>
      </c>
      <c r="U13" s="51">
        <f t="shared" si="6"/>
        <v>65.9393751584641</v>
      </c>
      <c r="V13" s="94">
        <v>0</v>
      </c>
      <c r="W13" s="95">
        <v>0</v>
      </c>
    </row>
    <row r="14" spans="1:23" ht="12.75" customHeight="1">
      <c r="A14" s="48" t="s">
        <v>37</v>
      </c>
      <c r="B14" s="93">
        <v>1000000</v>
      </c>
      <c r="C14" s="93">
        <v>0</v>
      </c>
      <c r="D14" s="93"/>
      <c r="E14" s="93">
        <f t="shared" si="0"/>
        <v>1000000</v>
      </c>
      <c r="F14" s="94">
        <v>1000000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38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39</v>
      </c>
      <c r="B16" s="96">
        <f>SUM(B9:B15)</f>
        <v>146160000</v>
      </c>
      <c r="C16" s="96">
        <f>SUM(C9:C15)</f>
        <v>8505000</v>
      </c>
      <c r="D16" s="96"/>
      <c r="E16" s="96">
        <f t="shared" si="0"/>
        <v>154665000</v>
      </c>
      <c r="F16" s="97">
        <f aca="true" t="shared" si="7" ref="F16:O16">SUM(F9:F15)</f>
        <v>79911000</v>
      </c>
      <c r="G16" s="98">
        <f t="shared" si="7"/>
        <v>78911000</v>
      </c>
      <c r="H16" s="97">
        <f t="shared" si="7"/>
        <v>15097000</v>
      </c>
      <c r="I16" s="98">
        <f t="shared" si="7"/>
        <v>52879446</v>
      </c>
      <c r="J16" s="97">
        <f t="shared" si="7"/>
        <v>1152000</v>
      </c>
      <c r="K16" s="98">
        <f t="shared" si="7"/>
        <v>39964000</v>
      </c>
      <c r="L16" s="97">
        <f t="shared" si="7"/>
        <v>24625000</v>
      </c>
      <c r="M16" s="98">
        <f t="shared" si="7"/>
        <v>12623567</v>
      </c>
      <c r="N16" s="97">
        <f t="shared" si="7"/>
        <v>0</v>
      </c>
      <c r="O16" s="98">
        <f t="shared" si="7"/>
        <v>0</v>
      </c>
      <c r="P16" s="97">
        <f t="shared" si="1"/>
        <v>40874000</v>
      </c>
      <c r="Q16" s="98">
        <f t="shared" si="2"/>
        <v>105467013</v>
      </c>
      <c r="R16" s="53">
        <f t="shared" si="3"/>
        <v>2037.5868055555557</v>
      </c>
      <c r="S16" s="54">
        <f t="shared" si="4"/>
        <v>-68.41265388849965</v>
      </c>
      <c r="T16" s="53">
        <f>IF((SUM($E9:$E13)+$E15)=0,0,(P16/(SUM($E9:$E13)+$E15)*100))</f>
        <v>26.599420818013208</v>
      </c>
      <c r="U16" s="55">
        <f>IF((SUM($E9:$E13)+$E15)=0,0,(Q16/(SUM($E9:$E13)+$E15)*100))</f>
        <v>68.63437542706538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40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41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42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43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44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45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46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39</v>
      </c>
      <c r="B24" s="96">
        <f>SUM(B18:B23)</f>
        <v>0</v>
      </c>
      <c r="C24" s="96">
        <f>SUM(C18:C23)</f>
        <v>0</v>
      </c>
      <c r="D24" s="96"/>
      <c r="E24" s="96">
        <f t="shared" si="8"/>
        <v>0</v>
      </c>
      <c r="F24" s="97">
        <f aca="true" t="shared" si="15" ref="F24:O24">SUM(F18:F23)</f>
        <v>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47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49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50</v>
      </c>
      <c r="B28" s="93">
        <v>1051518000</v>
      </c>
      <c r="C28" s="93">
        <v>-396102000</v>
      </c>
      <c r="D28" s="93"/>
      <c r="E28" s="93">
        <f>$B28+$C28+$D28</f>
        <v>655416000</v>
      </c>
      <c r="F28" s="94">
        <v>884609000</v>
      </c>
      <c r="G28" s="95">
        <v>655416000</v>
      </c>
      <c r="H28" s="94">
        <v>26941000</v>
      </c>
      <c r="I28" s="95"/>
      <c r="J28" s="94">
        <v>134940000</v>
      </c>
      <c r="K28" s="95">
        <v>55318000</v>
      </c>
      <c r="L28" s="94">
        <v>478578000</v>
      </c>
      <c r="M28" s="95">
        <v>249991039</v>
      </c>
      <c r="N28" s="94"/>
      <c r="O28" s="95"/>
      <c r="P28" s="94">
        <f>$H28+$J28+$L28+$N28</f>
        <v>640459000</v>
      </c>
      <c r="Q28" s="95">
        <f>$I28+$K28+$M28+$O28</f>
        <v>305309039</v>
      </c>
      <c r="R28" s="49">
        <f>IF($J28=0,0,(($L28-$J28)/$J28)*100)</f>
        <v>254.65984882169855</v>
      </c>
      <c r="S28" s="50">
        <f>IF($K28=0,0,(($M28-$K28)/$K28)*100)</f>
        <v>351.9162641454861</v>
      </c>
      <c r="T28" s="49">
        <f>IF($E28=0,0,($P28/$E28)*100)</f>
        <v>97.71793792034373</v>
      </c>
      <c r="U28" s="51">
        <f>IF($E28=0,0,($Q28/$E28)*100)</f>
        <v>46.5824818130775</v>
      </c>
      <c r="V28" s="94">
        <v>310000000</v>
      </c>
      <c r="W28" s="95">
        <v>0</v>
      </c>
    </row>
    <row r="29" spans="1:23" ht="12.75" customHeight="1">
      <c r="A29" s="48" t="s">
        <v>51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39</v>
      </c>
      <c r="B30" s="96">
        <f>SUM(B26:B29)</f>
        <v>1051518000</v>
      </c>
      <c r="C30" s="96">
        <f>SUM(C26:C29)</f>
        <v>-396102000</v>
      </c>
      <c r="D30" s="96"/>
      <c r="E30" s="96">
        <f>$B30+$C30+$D30</f>
        <v>655416000</v>
      </c>
      <c r="F30" s="97">
        <f aca="true" t="shared" si="16" ref="F30:O30">SUM(F26:F29)</f>
        <v>884609000</v>
      </c>
      <c r="G30" s="98">
        <f t="shared" si="16"/>
        <v>655416000</v>
      </c>
      <c r="H30" s="97">
        <f t="shared" si="16"/>
        <v>26941000</v>
      </c>
      <c r="I30" s="98">
        <f t="shared" si="16"/>
        <v>0</v>
      </c>
      <c r="J30" s="97">
        <f t="shared" si="16"/>
        <v>134940000</v>
      </c>
      <c r="K30" s="98">
        <f t="shared" si="16"/>
        <v>55318000</v>
      </c>
      <c r="L30" s="97">
        <f t="shared" si="16"/>
        <v>478578000</v>
      </c>
      <c r="M30" s="98">
        <f t="shared" si="16"/>
        <v>249991039</v>
      </c>
      <c r="N30" s="97">
        <f t="shared" si="16"/>
        <v>0</v>
      </c>
      <c r="O30" s="98">
        <f t="shared" si="16"/>
        <v>0</v>
      </c>
      <c r="P30" s="97">
        <f>$H30+$J30+$L30+$N30</f>
        <v>640459000</v>
      </c>
      <c r="Q30" s="98">
        <f>$I30+$K30+$M30+$O30</f>
        <v>305309039</v>
      </c>
      <c r="R30" s="53">
        <f>IF($J30=0,0,(($L30-$J30)/$J30)*100)</f>
        <v>254.65984882169855</v>
      </c>
      <c r="S30" s="54">
        <f>IF($K30=0,0,(($M30-$K30)/$K30)*100)</f>
        <v>351.9162641454861</v>
      </c>
      <c r="T30" s="53">
        <f>IF($E30=0,0,($P30/$E30)*100)</f>
        <v>97.71793792034373</v>
      </c>
      <c r="U30" s="55">
        <f>IF($E30=0,0,($Q30/$E30)*100)</f>
        <v>46.5824818130775</v>
      </c>
      <c r="V30" s="97">
        <f>SUM(V26:V29)</f>
        <v>310000000</v>
      </c>
      <c r="W30" s="98">
        <f>SUM(W26:W29)</f>
        <v>0</v>
      </c>
    </row>
    <row r="31" spans="1:23" ht="12.75" customHeight="1">
      <c r="A31" s="41" t="s">
        <v>52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53</v>
      </c>
      <c r="B32" s="93">
        <v>19819000</v>
      </c>
      <c r="C32" s="93">
        <v>0</v>
      </c>
      <c r="D32" s="93"/>
      <c r="E32" s="93">
        <f>$B32+$C32+$D32</f>
        <v>19819000</v>
      </c>
      <c r="F32" s="94">
        <v>19819000</v>
      </c>
      <c r="G32" s="95">
        <v>19819000</v>
      </c>
      <c r="H32" s="94">
        <v>825000</v>
      </c>
      <c r="I32" s="95">
        <v>1803647</v>
      </c>
      <c r="J32" s="94">
        <v>1899000</v>
      </c>
      <c r="K32" s="95"/>
      <c r="L32" s="94">
        <v>10171000</v>
      </c>
      <c r="M32" s="95">
        <v>12895000</v>
      </c>
      <c r="N32" s="94"/>
      <c r="O32" s="95"/>
      <c r="P32" s="94">
        <f>$H32+$J32+$L32+$N32</f>
        <v>12895000</v>
      </c>
      <c r="Q32" s="95">
        <f>$I32+$K32+$M32+$O32</f>
        <v>14698647</v>
      </c>
      <c r="R32" s="49">
        <f>IF($J32=0,0,(($L32-$J32)/$J32)*100)</f>
        <v>435.5976829910479</v>
      </c>
      <c r="S32" s="50">
        <f>IF($K32=0,0,(($M32-$K32)/$K32)*100)</f>
        <v>0</v>
      </c>
      <c r="T32" s="49">
        <f>IF($E32=0,0,($P32/$E32)*100)</f>
        <v>65.0638276401433</v>
      </c>
      <c r="U32" s="51">
        <f>IF($E32=0,0,($Q32/$E32)*100)</f>
        <v>74.16442302840709</v>
      </c>
      <c r="V32" s="94">
        <v>0</v>
      </c>
      <c r="W32" s="95">
        <v>0</v>
      </c>
    </row>
    <row r="33" spans="1:23" ht="12.75" customHeight="1">
      <c r="A33" s="52" t="s">
        <v>39</v>
      </c>
      <c r="B33" s="96">
        <f>B32</f>
        <v>19819000</v>
      </c>
      <c r="C33" s="96">
        <f>C32</f>
        <v>0</v>
      </c>
      <c r="D33" s="96"/>
      <c r="E33" s="96">
        <f>$B33+$C33+$D33</f>
        <v>19819000</v>
      </c>
      <c r="F33" s="97">
        <f aca="true" t="shared" si="17" ref="F33:O33">F32</f>
        <v>19819000</v>
      </c>
      <c r="G33" s="98">
        <f t="shared" si="17"/>
        <v>19819000</v>
      </c>
      <c r="H33" s="97">
        <f t="shared" si="17"/>
        <v>825000</v>
      </c>
      <c r="I33" s="98">
        <f t="shared" si="17"/>
        <v>1803647</v>
      </c>
      <c r="J33" s="97">
        <f t="shared" si="17"/>
        <v>1899000</v>
      </c>
      <c r="K33" s="98">
        <f t="shared" si="17"/>
        <v>0</v>
      </c>
      <c r="L33" s="97">
        <f t="shared" si="17"/>
        <v>10171000</v>
      </c>
      <c r="M33" s="98">
        <f t="shared" si="17"/>
        <v>12895000</v>
      </c>
      <c r="N33" s="97">
        <f t="shared" si="17"/>
        <v>0</v>
      </c>
      <c r="O33" s="98">
        <f t="shared" si="17"/>
        <v>0</v>
      </c>
      <c r="P33" s="97">
        <f>$H33+$J33+$L33+$N33</f>
        <v>12895000</v>
      </c>
      <c r="Q33" s="98">
        <f>$I33+$K33+$M33+$O33</f>
        <v>14698647</v>
      </c>
      <c r="R33" s="53">
        <f>IF($J33=0,0,(($L33-$J33)/$J33)*100)</f>
        <v>435.5976829910479</v>
      </c>
      <c r="S33" s="54">
        <f>IF($K33=0,0,(($M33-$K33)/$K33)*100)</f>
        <v>0</v>
      </c>
      <c r="T33" s="53">
        <f>IF($E33=0,0,($P33/$E33)*100)</f>
        <v>65.0638276401433</v>
      </c>
      <c r="U33" s="55">
        <f>IF($E33=0,0,($Q33/$E33)*100)</f>
        <v>74.16442302840709</v>
      </c>
      <c r="V33" s="97">
        <f>V32</f>
        <v>0</v>
      </c>
      <c r="W33" s="98">
        <f>W32</f>
        <v>0</v>
      </c>
    </row>
    <row r="34" spans="1:23" ht="12.75" customHeight="1">
      <c r="A34" s="41" t="s">
        <v>54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55</v>
      </c>
      <c r="B35" s="93">
        <v>0</v>
      </c>
      <c r="C35" s="93">
        <v>0</v>
      </c>
      <c r="D35" s="93"/>
      <c r="E35" s="93">
        <f aca="true" t="shared" si="18" ref="E35:E40">$B35+$C35+$D35</f>
        <v>0</v>
      </c>
      <c r="F35" s="94">
        <v>0</v>
      </c>
      <c r="G35" s="95">
        <v>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0</v>
      </c>
      <c r="T35" s="49">
        <f>IF($E35=0,0,($P35/$E35)*100)</f>
        <v>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56</v>
      </c>
      <c r="B36" s="93">
        <v>29547000</v>
      </c>
      <c r="C36" s="93">
        <v>-8233000</v>
      </c>
      <c r="D36" s="93"/>
      <c r="E36" s="93">
        <f t="shared" si="18"/>
        <v>21314000</v>
      </c>
      <c r="F36" s="94">
        <v>21314000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57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58</v>
      </c>
      <c r="B38" s="93">
        <v>10000000</v>
      </c>
      <c r="C38" s="93">
        <v>-1000000</v>
      </c>
      <c r="D38" s="93"/>
      <c r="E38" s="93">
        <f t="shared" si="18"/>
        <v>9000000</v>
      </c>
      <c r="F38" s="94">
        <v>9000000</v>
      </c>
      <c r="G38" s="95">
        <v>9000000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59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39</v>
      </c>
      <c r="B40" s="96">
        <f>SUM(B35:B39)</f>
        <v>39547000</v>
      </c>
      <c r="C40" s="96">
        <f>SUM(C35:C39)</f>
        <v>-9233000</v>
      </c>
      <c r="D40" s="96"/>
      <c r="E40" s="96">
        <f t="shared" si="18"/>
        <v>30314000</v>
      </c>
      <c r="F40" s="97">
        <f aca="true" t="shared" si="23" ref="F40:O40">SUM(F35:F39)</f>
        <v>30314000</v>
      </c>
      <c r="G40" s="98">
        <f t="shared" si="23"/>
        <v>9000000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0</v>
      </c>
      <c r="U40" s="55">
        <f>IF((+$E35+$E38)=0,0,(Q40/(+$E35+$E38))*100)</f>
        <v>0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60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61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62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63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64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65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66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/>
    </row>
    <row r="48" spans="1:23" ht="12.75" customHeight="1">
      <c r="A48" s="48" t="s">
        <v>67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68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69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70</v>
      </c>
      <c r="B51" s="93">
        <v>0</v>
      </c>
      <c r="C51" s="93">
        <v>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71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39</v>
      </c>
      <c r="B53" s="96">
        <f>SUM(B42:B52)</f>
        <v>0</v>
      </c>
      <c r="C53" s="96">
        <f>SUM(C42:C52)</f>
        <v>0</v>
      </c>
      <c r="D53" s="96"/>
      <c r="E53" s="96">
        <f t="shared" si="24"/>
        <v>0</v>
      </c>
      <c r="F53" s="97">
        <f aca="true" t="shared" si="31" ref="F53:O53">SUM(F42:F52)</f>
        <v>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72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73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74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75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76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39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77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78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79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80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81</v>
      </c>
      <c r="B64" s="93">
        <v>0</v>
      </c>
      <c r="C64" s="93">
        <v>71337000</v>
      </c>
      <c r="D64" s="93"/>
      <c r="E64" s="93">
        <f t="shared" si="33"/>
        <v>71337000</v>
      </c>
      <c r="F64" s="94">
        <v>71337000</v>
      </c>
      <c r="G64" s="95">
        <v>71337000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82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39</v>
      </c>
      <c r="B66" s="96">
        <f>SUM(B61:B65)</f>
        <v>0</v>
      </c>
      <c r="C66" s="96">
        <f>SUM(C61:C65)</f>
        <v>71337000</v>
      </c>
      <c r="D66" s="96"/>
      <c r="E66" s="96">
        <f t="shared" si="33"/>
        <v>71337000</v>
      </c>
      <c r="F66" s="97">
        <f aca="true" t="shared" si="38" ref="F66:O66">SUM(F61:F65)</f>
        <v>71337000</v>
      </c>
      <c r="G66" s="98">
        <f t="shared" si="38"/>
        <v>71337000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83</v>
      </c>
      <c r="B67" s="105">
        <f>SUM(B9:B15,B18:B23,B26:B29,B32,B35:B39,B42:B52,B55:B58,B61:B65)</f>
        <v>1257044000</v>
      </c>
      <c r="C67" s="105">
        <f>SUM(C9:C15,C18:C23,C26:C29,C32,C35:C39,C42:C52,C55:C58,C61:C65)</f>
        <v>-325493000</v>
      </c>
      <c r="D67" s="105"/>
      <c r="E67" s="105">
        <f t="shared" si="33"/>
        <v>931551000</v>
      </c>
      <c r="F67" s="106">
        <f aca="true" t="shared" si="39" ref="F67:O67">SUM(F9:F15,F18:F23,F26:F29,F32,F35:F39,F42:F52,F55:F58,F61:F65)</f>
        <v>1085990000</v>
      </c>
      <c r="G67" s="107">
        <f t="shared" si="39"/>
        <v>834483000</v>
      </c>
      <c r="H67" s="106">
        <f t="shared" si="39"/>
        <v>42863000</v>
      </c>
      <c r="I67" s="107">
        <f t="shared" si="39"/>
        <v>54683093</v>
      </c>
      <c r="J67" s="106">
        <f t="shared" si="39"/>
        <v>137991000</v>
      </c>
      <c r="K67" s="107">
        <f t="shared" si="39"/>
        <v>95282000</v>
      </c>
      <c r="L67" s="106">
        <f t="shared" si="39"/>
        <v>513374000</v>
      </c>
      <c r="M67" s="107">
        <f t="shared" si="39"/>
        <v>275509606</v>
      </c>
      <c r="N67" s="106">
        <f t="shared" si="39"/>
        <v>0</v>
      </c>
      <c r="O67" s="107">
        <f t="shared" si="39"/>
        <v>0</v>
      </c>
      <c r="P67" s="106">
        <f t="shared" si="34"/>
        <v>694228000</v>
      </c>
      <c r="Q67" s="107">
        <f t="shared" si="35"/>
        <v>425474699</v>
      </c>
      <c r="R67" s="62">
        <f t="shared" si="36"/>
        <v>272.03440804110414</v>
      </c>
      <c r="S67" s="63">
        <f t="shared" si="37"/>
        <v>189.1517873260427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76.35281010341637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46.794696982194964</v>
      </c>
      <c r="V67" s="106">
        <f>SUM(V9:V15,V18:V23,V26:V29,V32,V35:V39,V42:V52,V55:V58,V61:V65)</f>
        <v>310000000</v>
      </c>
      <c r="W67" s="107">
        <f>SUM(W9:W15,W18:W23,W26:W29,W32,W35:W39,W42:W52,W55:W58,W61:W65)</f>
        <v>0</v>
      </c>
    </row>
    <row r="68" spans="1:23" ht="12.75" customHeight="1">
      <c r="A68" s="41" t="s">
        <v>40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84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IF($J69=0,0,(($L69-$J69)/$J69)*100)</f>
        <v>0</v>
      </c>
      <c r="S69" s="50">
        <f>IF($K69=0,0,(($M69-$K69)/$K69)*100)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39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IF($J70=0,0,(($L70-$J70)/$J70)*100)</f>
        <v>0</v>
      </c>
      <c r="S70" s="59">
        <f>IF($K70=0,0,(($M70-$K70)/$K70)*100)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83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IF($J71=0,0,(($L71-$J71)/$J71)*100)</f>
        <v>0</v>
      </c>
      <c r="S71" s="63">
        <f>IF($K71=0,0,(($M71-$K71)/$K71)*100)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85</v>
      </c>
      <c r="B72" s="105">
        <f>SUM(B9:B15,B18:B23,B26:B29,B32,B35:B39,B42:B52,B55:B58,B61:B65,B69)</f>
        <v>1257044000</v>
      </c>
      <c r="C72" s="105">
        <f>SUM(C9:C15,C18:C23,C26:C29,C32,C35:C39,C42:C52,C55:C58,C61:C65,C69)</f>
        <v>-325493000</v>
      </c>
      <c r="D72" s="105"/>
      <c r="E72" s="105">
        <f>$B72+$C72+$D72</f>
        <v>931551000</v>
      </c>
      <c r="F72" s="106">
        <f aca="true" t="shared" si="42" ref="F72:O72">SUM(F9:F15,F18:F23,F26:F29,F32,F35:F39,F42:F52,F55:F58,F61:F65,F69)</f>
        <v>1085990000</v>
      </c>
      <c r="G72" s="107">
        <f t="shared" si="42"/>
        <v>834483000</v>
      </c>
      <c r="H72" s="106">
        <f t="shared" si="42"/>
        <v>42863000</v>
      </c>
      <c r="I72" s="107">
        <f t="shared" si="42"/>
        <v>54683093</v>
      </c>
      <c r="J72" s="106">
        <f t="shared" si="42"/>
        <v>137991000</v>
      </c>
      <c r="K72" s="107">
        <f t="shared" si="42"/>
        <v>95282000</v>
      </c>
      <c r="L72" s="106">
        <f t="shared" si="42"/>
        <v>513374000</v>
      </c>
      <c r="M72" s="107">
        <f t="shared" si="42"/>
        <v>275509606</v>
      </c>
      <c r="N72" s="106">
        <f t="shared" si="42"/>
        <v>0</v>
      </c>
      <c r="O72" s="107">
        <f t="shared" si="42"/>
        <v>0</v>
      </c>
      <c r="P72" s="106">
        <f>$H72+$J72+$L72+$N72</f>
        <v>694228000</v>
      </c>
      <c r="Q72" s="107">
        <f>$I72+$K72+$M72+$O72</f>
        <v>425474699</v>
      </c>
      <c r="R72" s="62">
        <f>IF($J72=0,0,(($L72-$J72)/$J72)*100)</f>
        <v>272.03440804110414</v>
      </c>
      <c r="S72" s="63">
        <f>IF($K72=0,0,(($M72-$K72)/$K72)*100)</f>
        <v>189.1517873260427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76.35281010341637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50.778696622508654</v>
      </c>
      <c r="V72" s="106">
        <f>SUM(V9:V15,V18:V23,V26:V29,V32,V35:V39,V42:V52,V55:V58,V61:V65,V69)</f>
        <v>310000000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67.5">
      <c r="A75" s="78" t="s">
        <v>86</v>
      </c>
      <c r="B75" s="79" t="s">
        <v>87</v>
      </c>
      <c r="C75" s="79" t="s">
        <v>88</v>
      </c>
      <c r="D75" s="80" t="s">
        <v>14</v>
      </c>
      <c r="E75" s="79" t="s">
        <v>15</v>
      </c>
      <c r="F75" s="79" t="s">
        <v>16</v>
      </c>
      <c r="G75" s="79" t="s">
        <v>89</v>
      </c>
      <c r="H75" s="79" t="s">
        <v>90</v>
      </c>
      <c r="I75" s="81" t="s">
        <v>19</v>
      </c>
      <c r="J75" s="79" t="s">
        <v>91</v>
      </c>
      <c r="K75" s="81" t="s">
        <v>21</v>
      </c>
      <c r="L75" s="79" t="s">
        <v>92</v>
      </c>
      <c r="M75" s="81" t="s">
        <v>23</v>
      </c>
      <c r="N75" s="79" t="s">
        <v>93</v>
      </c>
      <c r="O75" s="81" t="s">
        <v>25</v>
      </c>
      <c r="P75" s="81" t="s">
        <v>94</v>
      </c>
      <c r="Q75" s="82" t="s">
        <v>27</v>
      </c>
      <c r="R75" s="83" t="s">
        <v>94</v>
      </c>
      <c r="S75" s="84" t="s">
        <v>27</v>
      </c>
      <c r="T75" s="83" t="s">
        <v>95</v>
      </c>
      <c r="U75" s="80" t="s">
        <v>29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118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119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120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121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122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97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98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99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100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101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102</v>
      </c>
      <c r="B91" s="114">
        <v>0</v>
      </c>
      <c r="C91" s="114">
        <v>0</v>
      </c>
      <c r="D91" s="114"/>
      <c r="E91" s="114">
        <f t="shared" si="44"/>
        <v>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103</v>
      </c>
      <c r="B92" s="114">
        <v>0</v>
      </c>
      <c r="C92" s="114">
        <v>0</v>
      </c>
      <c r="D92" s="114"/>
      <c r="E92" s="114">
        <f t="shared" si="44"/>
        <v>0</v>
      </c>
      <c r="F92" s="114">
        <v>0</v>
      </c>
      <c r="G92" s="114">
        <v>0</v>
      </c>
      <c r="H92" s="114"/>
      <c r="I92" s="114"/>
      <c r="J92" s="114"/>
      <c r="K92" s="114"/>
      <c r="L92" s="114"/>
      <c r="M92" s="114"/>
      <c r="N92" s="114"/>
      <c r="O92" s="114"/>
      <c r="P92" s="116">
        <f t="shared" si="45"/>
        <v>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0</v>
      </c>
      <c r="U92" s="91">
        <f t="shared" si="50"/>
        <v>0</v>
      </c>
      <c r="V92" s="114"/>
      <c r="W92" s="114"/>
    </row>
    <row r="93" spans="1:23" ht="12.75">
      <c r="A93" s="92" t="s">
        <v>104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105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2.5" hidden="1">
      <c r="A95" s="19" t="s">
        <v>123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83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124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125</v>
      </c>
    </row>
    <row r="116" ht="12.75">
      <c r="A116" s="29" t="s">
        <v>126</v>
      </c>
    </row>
    <row r="117" spans="1:22" ht="12.75">
      <c r="A117" s="29" t="s">
        <v>127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2.75">
      <c r="A118" s="29" t="s">
        <v>128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2.75">
      <c r="A119" s="29" t="s">
        <v>129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130</v>
      </c>
    </row>
    <row r="123" spans="1:23" ht="12.75">
      <c r="A123" s="31"/>
      <c r="G123" s="31"/>
      <c r="W123" s="31"/>
    </row>
    <row r="124" spans="1:23" ht="12.75">
      <c r="A124" s="31"/>
      <c r="G124" s="31"/>
      <c r="W124" s="31"/>
    </row>
    <row r="125" spans="1:23" ht="12.7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7" t="s">
        <v>12</v>
      </c>
      <c r="B7" s="38" t="s">
        <v>132</v>
      </c>
      <c r="C7" s="38" t="s">
        <v>13</v>
      </c>
      <c r="D7" s="38" t="s">
        <v>14</v>
      </c>
      <c r="E7" s="38" t="s">
        <v>15</v>
      </c>
      <c r="F7" s="39" t="s">
        <v>16</v>
      </c>
      <c r="G7" s="40" t="s">
        <v>17</v>
      </c>
      <c r="H7" s="39" t="s">
        <v>18</v>
      </c>
      <c r="I7" s="40" t="s">
        <v>19</v>
      </c>
      <c r="J7" s="39" t="s">
        <v>20</v>
      </c>
      <c r="K7" s="40" t="s">
        <v>21</v>
      </c>
      <c r="L7" s="39" t="s">
        <v>22</v>
      </c>
      <c r="M7" s="40" t="s">
        <v>23</v>
      </c>
      <c r="N7" s="39" t="s">
        <v>24</v>
      </c>
      <c r="O7" s="40" t="s">
        <v>25</v>
      </c>
      <c r="P7" s="39" t="s">
        <v>26</v>
      </c>
      <c r="Q7" s="40" t="s">
        <v>27</v>
      </c>
      <c r="R7" s="39" t="s">
        <v>26</v>
      </c>
      <c r="S7" s="40" t="s">
        <v>27</v>
      </c>
      <c r="T7" s="39" t="s">
        <v>28</v>
      </c>
      <c r="U7" s="40" t="s">
        <v>29</v>
      </c>
      <c r="V7" s="39" t="s">
        <v>15</v>
      </c>
      <c r="W7" s="40" t="s">
        <v>30</v>
      </c>
    </row>
    <row r="8" spans="1:23" ht="12.75" customHeight="1">
      <c r="A8" s="41" t="s">
        <v>31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>
      <c r="A9" s="48" t="s">
        <v>32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33</v>
      </c>
      <c r="B10" s="93">
        <v>2000000</v>
      </c>
      <c r="C10" s="93">
        <v>0</v>
      </c>
      <c r="D10" s="93"/>
      <c r="E10" s="93">
        <f aca="true" t="shared" si="0" ref="E10:E16">$B10+$C10+$D10</f>
        <v>2000000</v>
      </c>
      <c r="F10" s="94">
        <v>2000000</v>
      </c>
      <c r="G10" s="95">
        <v>2000000</v>
      </c>
      <c r="H10" s="94"/>
      <c r="I10" s="95">
        <v>128</v>
      </c>
      <c r="J10" s="94"/>
      <c r="K10" s="95"/>
      <c r="L10" s="94"/>
      <c r="M10" s="95">
        <v>11220</v>
      </c>
      <c r="N10" s="94"/>
      <c r="O10" s="95"/>
      <c r="P10" s="94">
        <f aca="true" t="shared" si="1" ref="P10:P16">$H10+$J10+$L10+$N10</f>
        <v>0</v>
      </c>
      <c r="Q10" s="95">
        <f aca="true" t="shared" si="2" ref="Q10:Q16">$I10+$K10+$M10+$O10</f>
        <v>11348</v>
      </c>
      <c r="R10" s="49">
        <f aca="true" t="shared" si="3" ref="R10:R16">IF($J10=0,0,(($L10-$J10)/$J10)*100)</f>
        <v>0</v>
      </c>
      <c r="S10" s="50">
        <f aca="true" t="shared" si="4" ref="S10:S16">IF($K10=0,0,(($M10-$K10)/$K10)*100)</f>
        <v>0</v>
      </c>
      <c r="T10" s="49">
        <f aca="true" t="shared" si="5" ref="T10:T15">IF($E10=0,0,($P10/$E10)*100)</f>
        <v>0</v>
      </c>
      <c r="U10" s="51">
        <f aca="true" t="shared" si="6" ref="U10:U15">IF($E10=0,0,($Q10/$E10)*100)</f>
        <v>0.5674</v>
      </c>
      <c r="V10" s="94">
        <v>0</v>
      </c>
      <c r="W10" s="95">
        <v>0</v>
      </c>
    </row>
    <row r="11" spans="1:23" ht="12.75" customHeight="1">
      <c r="A11" s="48" t="s">
        <v>34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35</v>
      </c>
      <c r="B12" s="93">
        <v>51512000</v>
      </c>
      <c r="C12" s="93">
        <v>0</v>
      </c>
      <c r="D12" s="93"/>
      <c r="E12" s="93">
        <f t="shared" si="0"/>
        <v>51512000</v>
      </c>
      <c r="F12" s="94">
        <v>0</v>
      </c>
      <c r="G12" s="95">
        <v>0</v>
      </c>
      <c r="H12" s="94"/>
      <c r="I12" s="95"/>
      <c r="J12" s="94"/>
      <c r="K12" s="95">
        <v>4310614</v>
      </c>
      <c r="L12" s="94"/>
      <c r="M12" s="95">
        <v>6200835</v>
      </c>
      <c r="N12" s="94"/>
      <c r="O12" s="95"/>
      <c r="P12" s="94">
        <f t="shared" si="1"/>
        <v>0</v>
      </c>
      <c r="Q12" s="95">
        <f t="shared" si="2"/>
        <v>10511449</v>
      </c>
      <c r="R12" s="49">
        <f t="shared" si="3"/>
        <v>0</v>
      </c>
      <c r="S12" s="50">
        <f t="shared" si="4"/>
        <v>43.850388830918284</v>
      </c>
      <c r="T12" s="49">
        <f t="shared" si="5"/>
        <v>0</v>
      </c>
      <c r="U12" s="51">
        <f t="shared" si="6"/>
        <v>20.40582582699177</v>
      </c>
      <c r="V12" s="94">
        <v>0</v>
      </c>
      <c r="W12" s="95">
        <v>0</v>
      </c>
    </row>
    <row r="13" spans="1:23" ht="12.75" customHeight="1">
      <c r="A13" s="48" t="s">
        <v>36</v>
      </c>
      <c r="B13" s="93">
        <v>5000000</v>
      </c>
      <c r="C13" s="93">
        <v>0</v>
      </c>
      <c r="D13" s="93"/>
      <c r="E13" s="93">
        <f t="shared" si="0"/>
        <v>5000000</v>
      </c>
      <c r="F13" s="94">
        <v>5000000</v>
      </c>
      <c r="G13" s="95">
        <v>5000000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37</v>
      </c>
      <c r="B14" s="93">
        <v>300000</v>
      </c>
      <c r="C14" s="93">
        <v>0</v>
      </c>
      <c r="D14" s="93"/>
      <c r="E14" s="93">
        <f t="shared" si="0"/>
        <v>300000</v>
      </c>
      <c r="F14" s="94">
        <v>300000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38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39</v>
      </c>
      <c r="B16" s="96">
        <f>SUM(B9:B15)</f>
        <v>58812000</v>
      </c>
      <c r="C16" s="96">
        <f>SUM(C9:C15)</f>
        <v>0</v>
      </c>
      <c r="D16" s="96"/>
      <c r="E16" s="96">
        <f t="shared" si="0"/>
        <v>58812000</v>
      </c>
      <c r="F16" s="97">
        <f aca="true" t="shared" si="7" ref="F16:O16">SUM(F9:F15)</f>
        <v>7300000</v>
      </c>
      <c r="G16" s="98">
        <f t="shared" si="7"/>
        <v>7000000</v>
      </c>
      <c r="H16" s="97">
        <f t="shared" si="7"/>
        <v>0</v>
      </c>
      <c r="I16" s="98">
        <f t="shared" si="7"/>
        <v>128</v>
      </c>
      <c r="J16" s="97">
        <f t="shared" si="7"/>
        <v>0</v>
      </c>
      <c r="K16" s="98">
        <f t="shared" si="7"/>
        <v>4310614</v>
      </c>
      <c r="L16" s="97">
        <f t="shared" si="7"/>
        <v>0</v>
      </c>
      <c r="M16" s="98">
        <f t="shared" si="7"/>
        <v>6212055</v>
      </c>
      <c r="N16" s="97">
        <f t="shared" si="7"/>
        <v>0</v>
      </c>
      <c r="O16" s="98">
        <f t="shared" si="7"/>
        <v>0</v>
      </c>
      <c r="P16" s="97">
        <f t="shared" si="1"/>
        <v>0</v>
      </c>
      <c r="Q16" s="98">
        <f t="shared" si="2"/>
        <v>10522797</v>
      </c>
      <c r="R16" s="53">
        <f t="shared" si="3"/>
        <v>0</v>
      </c>
      <c r="S16" s="54">
        <f t="shared" si="4"/>
        <v>44.11067657646915</v>
      </c>
      <c r="T16" s="53">
        <f>IF((SUM($E9:$E13)+$E15)=0,0,(P16/(SUM($E9:$E13)+$E15)*100))</f>
        <v>0</v>
      </c>
      <c r="U16" s="55">
        <f>IF((SUM($E9:$E13)+$E15)=0,0,(Q16/(SUM($E9:$E13)+$E15)*100))</f>
        <v>17.983998154224775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40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41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42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43</v>
      </c>
      <c r="B20" s="93">
        <v>0</v>
      </c>
      <c r="C20" s="93">
        <v>0</v>
      </c>
      <c r="D20" s="93"/>
      <c r="E20" s="93">
        <f t="shared" si="8"/>
        <v>0</v>
      </c>
      <c r="F20" s="94">
        <v>0</v>
      </c>
      <c r="G20" s="95">
        <v>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44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45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46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39</v>
      </c>
      <c r="B24" s="96">
        <f>SUM(B18:B23)</f>
        <v>0</v>
      </c>
      <c r="C24" s="96">
        <f>SUM(C18:C23)</f>
        <v>0</v>
      </c>
      <c r="D24" s="96"/>
      <c r="E24" s="96">
        <f t="shared" si="8"/>
        <v>0</v>
      </c>
      <c r="F24" s="97">
        <f aca="true" t="shared" si="15" ref="F24:O24">SUM(F18:F23)</f>
        <v>0</v>
      </c>
      <c r="G24" s="98">
        <f t="shared" si="15"/>
        <v>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47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49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50</v>
      </c>
      <c r="B28" s="93">
        <v>771954000</v>
      </c>
      <c r="C28" s="93">
        <v>-140383000</v>
      </c>
      <c r="D28" s="93"/>
      <c r="E28" s="93">
        <f>$B28+$C28+$D28</f>
        <v>631571000</v>
      </c>
      <c r="F28" s="94">
        <v>649422000</v>
      </c>
      <c r="G28" s="95">
        <v>631571000</v>
      </c>
      <c r="H28" s="94">
        <v>78024000</v>
      </c>
      <c r="I28" s="95">
        <v>68984353</v>
      </c>
      <c r="J28" s="94">
        <v>416622000</v>
      </c>
      <c r="K28" s="95">
        <v>188272696</v>
      </c>
      <c r="L28" s="94">
        <v>200851000</v>
      </c>
      <c r="M28" s="95">
        <v>112742873</v>
      </c>
      <c r="N28" s="94"/>
      <c r="O28" s="95"/>
      <c r="P28" s="94">
        <f>$H28+$J28+$L28+$N28</f>
        <v>695497000</v>
      </c>
      <c r="Q28" s="95">
        <f>$I28+$K28+$M28+$O28</f>
        <v>369999922</v>
      </c>
      <c r="R28" s="49">
        <f>IF($J28=0,0,(($L28-$J28)/$J28)*100)</f>
        <v>-51.7905919514572</v>
      </c>
      <c r="S28" s="50">
        <f>IF($K28=0,0,(($M28-$K28)/$K28)*100)</f>
        <v>-40.11724727201017</v>
      </c>
      <c r="T28" s="49">
        <f>IF($E28=0,0,($P28/$E28)*100)</f>
        <v>110.12174403194575</v>
      </c>
      <c r="U28" s="51">
        <f>IF($E28=0,0,($Q28/$E28)*100)</f>
        <v>58.584058166065255</v>
      </c>
      <c r="V28" s="94">
        <v>0</v>
      </c>
      <c r="W28" s="95">
        <v>0</v>
      </c>
    </row>
    <row r="29" spans="1:23" ht="12.75" customHeight="1">
      <c r="A29" s="48" t="s">
        <v>51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39</v>
      </c>
      <c r="B30" s="96">
        <f>SUM(B26:B29)</f>
        <v>771954000</v>
      </c>
      <c r="C30" s="96">
        <f>SUM(C26:C29)</f>
        <v>-140383000</v>
      </c>
      <c r="D30" s="96"/>
      <c r="E30" s="96">
        <f>$B30+$C30+$D30</f>
        <v>631571000</v>
      </c>
      <c r="F30" s="97">
        <f aca="true" t="shared" si="16" ref="F30:O30">SUM(F26:F29)</f>
        <v>649422000</v>
      </c>
      <c r="G30" s="98">
        <f t="shared" si="16"/>
        <v>631571000</v>
      </c>
      <c r="H30" s="97">
        <f t="shared" si="16"/>
        <v>78024000</v>
      </c>
      <c r="I30" s="98">
        <f t="shared" si="16"/>
        <v>68984353</v>
      </c>
      <c r="J30" s="97">
        <f t="shared" si="16"/>
        <v>416622000</v>
      </c>
      <c r="K30" s="98">
        <f t="shared" si="16"/>
        <v>188272696</v>
      </c>
      <c r="L30" s="97">
        <f t="shared" si="16"/>
        <v>200851000</v>
      </c>
      <c r="M30" s="98">
        <f t="shared" si="16"/>
        <v>112742873</v>
      </c>
      <c r="N30" s="97">
        <f t="shared" si="16"/>
        <v>0</v>
      </c>
      <c r="O30" s="98">
        <f t="shared" si="16"/>
        <v>0</v>
      </c>
      <c r="P30" s="97">
        <f>$H30+$J30+$L30+$N30</f>
        <v>695497000</v>
      </c>
      <c r="Q30" s="98">
        <f>$I30+$K30+$M30+$O30</f>
        <v>369999922</v>
      </c>
      <c r="R30" s="53">
        <f>IF($J30=0,0,(($L30-$J30)/$J30)*100)</f>
        <v>-51.7905919514572</v>
      </c>
      <c r="S30" s="54">
        <f>IF($K30=0,0,(($M30-$K30)/$K30)*100)</f>
        <v>-40.11724727201017</v>
      </c>
      <c r="T30" s="53">
        <f>IF($E30=0,0,($P30/$E30)*100)</f>
        <v>110.12174403194575</v>
      </c>
      <c r="U30" s="55">
        <f>IF($E30=0,0,($Q30/$E30)*100)</f>
        <v>58.584058166065255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52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53</v>
      </c>
      <c r="B32" s="93">
        <v>12271000</v>
      </c>
      <c r="C32" s="93">
        <v>0</v>
      </c>
      <c r="D32" s="93"/>
      <c r="E32" s="93">
        <f>$B32+$C32+$D32</f>
        <v>12271000</v>
      </c>
      <c r="F32" s="94">
        <v>12271000</v>
      </c>
      <c r="G32" s="95">
        <v>12271000</v>
      </c>
      <c r="H32" s="94">
        <v>3068000</v>
      </c>
      <c r="I32" s="95"/>
      <c r="J32" s="94">
        <v>5522000</v>
      </c>
      <c r="K32" s="95"/>
      <c r="L32" s="94">
        <v>3681000</v>
      </c>
      <c r="M32" s="95"/>
      <c r="N32" s="94"/>
      <c r="O32" s="95"/>
      <c r="P32" s="94">
        <f>$H32+$J32+$L32+$N32</f>
        <v>12271000</v>
      </c>
      <c r="Q32" s="95">
        <f>$I32+$K32+$M32+$O32</f>
        <v>0</v>
      </c>
      <c r="R32" s="49">
        <f>IF($J32=0,0,(($L32-$J32)/$J32)*100)</f>
        <v>-33.33936979355306</v>
      </c>
      <c r="S32" s="50">
        <f>IF($K32=0,0,(($M32-$K32)/$K32)*100)</f>
        <v>0</v>
      </c>
      <c r="T32" s="49">
        <f>IF($E32=0,0,($P32/$E32)*100)</f>
        <v>100</v>
      </c>
      <c r="U32" s="51">
        <f>IF($E32=0,0,($Q32/$E32)*100)</f>
        <v>0</v>
      </c>
      <c r="V32" s="94">
        <v>0</v>
      </c>
      <c r="W32" s="95">
        <v>0</v>
      </c>
    </row>
    <row r="33" spans="1:23" ht="12.75" customHeight="1">
      <c r="A33" s="52" t="s">
        <v>39</v>
      </c>
      <c r="B33" s="96">
        <f>B32</f>
        <v>12271000</v>
      </c>
      <c r="C33" s="96">
        <f>C32</f>
        <v>0</v>
      </c>
      <c r="D33" s="96"/>
      <c r="E33" s="96">
        <f>$B33+$C33+$D33</f>
        <v>12271000</v>
      </c>
      <c r="F33" s="97">
        <f aca="true" t="shared" si="17" ref="F33:O33">F32</f>
        <v>12271000</v>
      </c>
      <c r="G33" s="98">
        <f t="shared" si="17"/>
        <v>12271000</v>
      </c>
      <c r="H33" s="97">
        <f t="shared" si="17"/>
        <v>3068000</v>
      </c>
      <c r="I33" s="98">
        <f t="shared" si="17"/>
        <v>0</v>
      </c>
      <c r="J33" s="97">
        <f t="shared" si="17"/>
        <v>5522000</v>
      </c>
      <c r="K33" s="98">
        <f t="shared" si="17"/>
        <v>0</v>
      </c>
      <c r="L33" s="97">
        <f t="shared" si="17"/>
        <v>3681000</v>
      </c>
      <c r="M33" s="98">
        <f t="shared" si="17"/>
        <v>0</v>
      </c>
      <c r="N33" s="97">
        <f t="shared" si="17"/>
        <v>0</v>
      </c>
      <c r="O33" s="98">
        <f t="shared" si="17"/>
        <v>0</v>
      </c>
      <c r="P33" s="97">
        <f>$H33+$J33+$L33+$N33</f>
        <v>12271000</v>
      </c>
      <c r="Q33" s="98">
        <f>$I33+$K33+$M33+$O33</f>
        <v>0</v>
      </c>
      <c r="R33" s="53">
        <f>IF($J33=0,0,(($L33-$J33)/$J33)*100)</f>
        <v>-33.33936979355306</v>
      </c>
      <c r="S33" s="54">
        <f>IF($K33=0,0,(($M33-$K33)/$K33)*100)</f>
        <v>0</v>
      </c>
      <c r="T33" s="53">
        <f>IF($E33=0,0,($P33/$E33)*100)</f>
        <v>100</v>
      </c>
      <c r="U33" s="55">
        <f>IF($E33=0,0,($Q33/$E33)*100)</f>
        <v>0</v>
      </c>
      <c r="V33" s="97">
        <f>V32</f>
        <v>0</v>
      </c>
      <c r="W33" s="98">
        <f>W32</f>
        <v>0</v>
      </c>
    </row>
    <row r="34" spans="1:23" ht="12.75" customHeight="1">
      <c r="A34" s="41" t="s">
        <v>54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55</v>
      </c>
      <c r="B35" s="93">
        <v>0</v>
      </c>
      <c r="C35" s="93">
        <v>0</v>
      </c>
      <c r="D35" s="93"/>
      <c r="E35" s="93">
        <f aca="true" t="shared" si="18" ref="E35:E40">$B35+$C35+$D35</f>
        <v>0</v>
      </c>
      <c r="F35" s="94">
        <v>0</v>
      </c>
      <c r="G35" s="95">
        <v>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0</v>
      </c>
      <c r="T35" s="49">
        <f>IF($E35=0,0,($P35/$E35)*100)</f>
        <v>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56</v>
      </c>
      <c r="B36" s="93">
        <v>2616000</v>
      </c>
      <c r="C36" s="93">
        <v>-316000</v>
      </c>
      <c r="D36" s="93"/>
      <c r="E36" s="93">
        <f t="shared" si="18"/>
        <v>2300000</v>
      </c>
      <c r="F36" s="94">
        <v>2300000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57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58</v>
      </c>
      <c r="B38" s="93">
        <v>10000000</v>
      </c>
      <c r="C38" s="93">
        <v>-1000000</v>
      </c>
      <c r="D38" s="93"/>
      <c r="E38" s="93">
        <f t="shared" si="18"/>
        <v>9000000</v>
      </c>
      <c r="F38" s="94">
        <v>9000000</v>
      </c>
      <c r="G38" s="95">
        <v>9000000</v>
      </c>
      <c r="H38" s="94"/>
      <c r="I38" s="95"/>
      <c r="J38" s="94"/>
      <c r="K38" s="95"/>
      <c r="L38" s="94">
        <v>960000</v>
      </c>
      <c r="M38" s="95"/>
      <c r="N38" s="94"/>
      <c r="O38" s="95"/>
      <c r="P38" s="94">
        <f t="shared" si="19"/>
        <v>960000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10.666666666666668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59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39</v>
      </c>
      <c r="B40" s="96">
        <f>SUM(B35:B39)</f>
        <v>12616000</v>
      </c>
      <c r="C40" s="96">
        <f>SUM(C35:C39)</f>
        <v>-1316000</v>
      </c>
      <c r="D40" s="96"/>
      <c r="E40" s="96">
        <f t="shared" si="18"/>
        <v>11300000</v>
      </c>
      <c r="F40" s="97">
        <f aca="true" t="shared" si="23" ref="F40:O40">SUM(F35:F39)</f>
        <v>11300000</v>
      </c>
      <c r="G40" s="98">
        <f t="shared" si="23"/>
        <v>9000000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960000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960000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10.666666666666668</v>
      </c>
      <c r="U40" s="55">
        <f>IF((+$E35+$E38)=0,0,(Q40/(+$E35+$E38))*100)</f>
        <v>0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60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61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62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63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64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65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66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/>
    </row>
    <row r="48" spans="1:23" ht="12.75" customHeight="1">
      <c r="A48" s="48" t="s">
        <v>67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68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69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70</v>
      </c>
      <c r="B51" s="93">
        <v>0</v>
      </c>
      <c r="C51" s="93">
        <v>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71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39</v>
      </c>
      <c r="B53" s="96">
        <f>SUM(B42:B52)</f>
        <v>0</v>
      </c>
      <c r="C53" s="96">
        <f>SUM(C42:C52)</f>
        <v>0</v>
      </c>
      <c r="D53" s="96"/>
      <c r="E53" s="96">
        <f t="shared" si="24"/>
        <v>0</v>
      </c>
      <c r="F53" s="97">
        <f aca="true" t="shared" si="31" ref="F53:O53">SUM(F42:F52)</f>
        <v>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72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73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74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75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76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39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77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78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79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80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81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82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39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83</v>
      </c>
      <c r="B67" s="105">
        <f>SUM(B9:B15,B18:B23,B26:B29,B32,B35:B39,B42:B52,B55:B58,B61:B65)</f>
        <v>855653000</v>
      </c>
      <c r="C67" s="105">
        <f>SUM(C9:C15,C18:C23,C26:C29,C32,C35:C39,C42:C52,C55:C58,C61:C65)</f>
        <v>-141699000</v>
      </c>
      <c r="D67" s="105"/>
      <c r="E67" s="105">
        <f t="shared" si="33"/>
        <v>713954000</v>
      </c>
      <c r="F67" s="106">
        <f aca="true" t="shared" si="39" ref="F67:O67">SUM(F9:F15,F18:F23,F26:F29,F32,F35:F39,F42:F52,F55:F58,F61:F65)</f>
        <v>680293000</v>
      </c>
      <c r="G67" s="107">
        <f t="shared" si="39"/>
        <v>659842000</v>
      </c>
      <c r="H67" s="106">
        <f t="shared" si="39"/>
        <v>81092000</v>
      </c>
      <c r="I67" s="107">
        <f t="shared" si="39"/>
        <v>68984481</v>
      </c>
      <c r="J67" s="106">
        <f t="shared" si="39"/>
        <v>422144000</v>
      </c>
      <c r="K67" s="107">
        <f t="shared" si="39"/>
        <v>192583310</v>
      </c>
      <c r="L67" s="106">
        <f t="shared" si="39"/>
        <v>205492000</v>
      </c>
      <c r="M67" s="107">
        <f t="shared" si="39"/>
        <v>118954928</v>
      </c>
      <c r="N67" s="106">
        <f t="shared" si="39"/>
        <v>0</v>
      </c>
      <c r="O67" s="107">
        <f t="shared" si="39"/>
        <v>0</v>
      </c>
      <c r="P67" s="106">
        <f t="shared" si="34"/>
        <v>708728000</v>
      </c>
      <c r="Q67" s="107">
        <f t="shared" si="35"/>
        <v>380522719</v>
      </c>
      <c r="R67" s="62">
        <f t="shared" si="36"/>
        <v>-51.32182383262583</v>
      </c>
      <c r="S67" s="63">
        <f t="shared" si="37"/>
        <v>-38.231964130224995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99.63084483955949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53.49273624665075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40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84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IF($J69=0,0,(($L69-$J69)/$J69)*100)</f>
        <v>0</v>
      </c>
      <c r="S69" s="50">
        <f>IF($K69=0,0,(($M69-$K69)/$K69)*100)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39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IF($J70=0,0,(($L70-$J70)/$J70)*100)</f>
        <v>0</v>
      </c>
      <c r="S70" s="59">
        <f>IF($K70=0,0,(($M70-$K70)/$K70)*100)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83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IF($J71=0,0,(($L71-$J71)/$J71)*100)</f>
        <v>0</v>
      </c>
      <c r="S71" s="63">
        <f>IF($K71=0,0,(($M71-$K71)/$K71)*100)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85</v>
      </c>
      <c r="B72" s="105">
        <f>SUM(B9:B15,B18:B23,B26:B29,B32,B35:B39,B42:B52,B55:B58,B61:B65,B69)</f>
        <v>855653000</v>
      </c>
      <c r="C72" s="105">
        <f>SUM(C9:C15,C18:C23,C26:C29,C32,C35:C39,C42:C52,C55:C58,C61:C65,C69)</f>
        <v>-141699000</v>
      </c>
      <c r="D72" s="105"/>
      <c r="E72" s="105">
        <f>$B72+$C72+$D72</f>
        <v>713954000</v>
      </c>
      <c r="F72" s="106">
        <f aca="true" t="shared" si="42" ref="F72:O72">SUM(F9:F15,F18:F23,F26:F29,F32,F35:F39,F42:F52,F55:F58,F61:F65,F69)</f>
        <v>680293000</v>
      </c>
      <c r="G72" s="107">
        <f t="shared" si="42"/>
        <v>659842000</v>
      </c>
      <c r="H72" s="106">
        <f t="shared" si="42"/>
        <v>81092000</v>
      </c>
      <c r="I72" s="107">
        <f t="shared" si="42"/>
        <v>68984481</v>
      </c>
      <c r="J72" s="106">
        <f t="shared" si="42"/>
        <v>422144000</v>
      </c>
      <c r="K72" s="107">
        <f t="shared" si="42"/>
        <v>192583310</v>
      </c>
      <c r="L72" s="106">
        <f t="shared" si="42"/>
        <v>205492000</v>
      </c>
      <c r="M72" s="107">
        <f t="shared" si="42"/>
        <v>118954928</v>
      </c>
      <c r="N72" s="106">
        <f t="shared" si="42"/>
        <v>0</v>
      </c>
      <c r="O72" s="107">
        <f t="shared" si="42"/>
        <v>0</v>
      </c>
      <c r="P72" s="106">
        <f>$H72+$J72+$L72+$N72</f>
        <v>708728000</v>
      </c>
      <c r="Q72" s="107">
        <f>$I72+$K72+$M72+$O72</f>
        <v>380522719</v>
      </c>
      <c r="R72" s="62">
        <f>IF($J72=0,0,(($L72-$J72)/$J72)*100)</f>
        <v>-51.32182383262583</v>
      </c>
      <c r="S72" s="63">
        <f>IF($K72=0,0,(($M72-$K72)/$K72)*100)</f>
        <v>-38.231964130224995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99.63084483955949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53.49273624665075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67.5">
      <c r="A75" s="78" t="s">
        <v>86</v>
      </c>
      <c r="B75" s="79" t="s">
        <v>87</v>
      </c>
      <c r="C75" s="79" t="s">
        <v>88</v>
      </c>
      <c r="D75" s="80" t="s">
        <v>14</v>
      </c>
      <c r="E75" s="79" t="s">
        <v>15</v>
      </c>
      <c r="F75" s="79" t="s">
        <v>16</v>
      </c>
      <c r="G75" s="79" t="s">
        <v>89</v>
      </c>
      <c r="H75" s="79" t="s">
        <v>90</v>
      </c>
      <c r="I75" s="81" t="s">
        <v>19</v>
      </c>
      <c r="J75" s="79" t="s">
        <v>91</v>
      </c>
      <c r="K75" s="81" t="s">
        <v>21</v>
      </c>
      <c r="L75" s="79" t="s">
        <v>92</v>
      </c>
      <c r="M75" s="81" t="s">
        <v>23</v>
      </c>
      <c r="N75" s="79" t="s">
        <v>93</v>
      </c>
      <c r="O75" s="81" t="s">
        <v>25</v>
      </c>
      <c r="P75" s="81" t="s">
        <v>94</v>
      </c>
      <c r="Q75" s="82" t="s">
        <v>27</v>
      </c>
      <c r="R75" s="83" t="s">
        <v>94</v>
      </c>
      <c r="S75" s="84" t="s">
        <v>27</v>
      </c>
      <c r="T75" s="83" t="s">
        <v>95</v>
      </c>
      <c r="U75" s="80" t="s">
        <v>29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118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119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120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121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122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97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98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99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100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101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102</v>
      </c>
      <c r="B91" s="114">
        <v>0</v>
      </c>
      <c r="C91" s="114">
        <v>0</v>
      </c>
      <c r="D91" s="114"/>
      <c r="E91" s="114">
        <f t="shared" si="44"/>
        <v>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103</v>
      </c>
      <c r="B92" s="114">
        <v>0</v>
      </c>
      <c r="C92" s="114">
        <v>0</v>
      </c>
      <c r="D92" s="114"/>
      <c r="E92" s="114">
        <f t="shared" si="44"/>
        <v>0</v>
      </c>
      <c r="F92" s="114">
        <v>0</v>
      </c>
      <c r="G92" s="114">
        <v>0</v>
      </c>
      <c r="H92" s="114"/>
      <c r="I92" s="114"/>
      <c r="J92" s="114"/>
      <c r="K92" s="114"/>
      <c r="L92" s="114"/>
      <c r="M92" s="114"/>
      <c r="N92" s="114"/>
      <c r="O92" s="114"/>
      <c r="P92" s="116">
        <f t="shared" si="45"/>
        <v>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0</v>
      </c>
      <c r="U92" s="91">
        <f t="shared" si="50"/>
        <v>0</v>
      </c>
      <c r="V92" s="114"/>
      <c r="W92" s="114"/>
    </row>
    <row r="93" spans="1:23" ht="12.75">
      <c r="A93" s="92" t="s">
        <v>104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105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2.5" hidden="1">
      <c r="A95" s="19" t="s">
        <v>123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83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124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125</v>
      </c>
    </row>
    <row r="116" ht="12.75">
      <c r="A116" s="29" t="s">
        <v>126</v>
      </c>
    </row>
    <row r="117" spans="1:22" ht="12.75">
      <c r="A117" s="29" t="s">
        <v>127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2.75">
      <c r="A118" s="29" t="s">
        <v>128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2.75">
      <c r="A119" s="29" t="s">
        <v>129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130</v>
      </c>
    </row>
    <row r="123" spans="1:23" ht="12.75">
      <c r="A123" s="31"/>
      <c r="G123" s="31"/>
      <c r="W123" s="31"/>
    </row>
    <row r="124" spans="1:23" ht="12.75">
      <c r="A124" s="31"/>
      <c r="G124" s="31"/>
      <c r="W124" s="31"/>
    </row>
    <row r="125" spans="1:23" ht="12.7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7" t="s">
        <v>12</v>
      </c>
      <c r="B7" s="38" t="s">
        <v>132</v>
      </c>
      <c r="C7" s="38" t="s">
        <v>13</v>
      </c>
      <c r="D7" s="38" t="s">
        <v>14</v>
      </c>
      <c r="E7" s="38" t="s">
        <v>15</v>
      </c>
      <c r="F7" s="39" t="s">
        <v>16</v>
      </c>
      <c r="G7" s="40" t="s">
        <v>17</v>
      </c>
      <c r="H7" s="39" t="s">
        <v>18</v>
      </c>
      <c r="I7" s="40" t="s">
        <v>19</v>
      </c>
      <c r="J7" s="39" t="s">
        <v>20</v>
      </c>
      <c r="K7" s="40" t="s">
        <v>21</v>
      </c>
      <c r="L7" s="39" t="s">
        <v>22</v>
      </c>
      <c r="M7" s="40" t="s">
        <v>23</v>
      </c>
      <c r="N7" s="39" t="s">
        <v>24</v>
      </c>
      <c r="O7" s="40" t="s">
        <v>25</v>
      </c>
      <c r="P7" s="39" t="s">
        <v>26</v>
      </c>
      <c r="Q7" s="40" t="s">
        <v>27</v>
      </c>
      <c r="R7" s="39" t="s">
        <v>26</v>
      </c>
      <c r="S7" s="40" t="s">
        <v>27</v>
      </c>
      <c r="T7" s="39" t="s">
        <v>28</v>
      </c>
      <c r="U7" s="40" t="s">
        <v>29</v>
      </c>
      <c r="V7" s="39" t="s">
        <v>15</v>
      </c>
      <c r="W7" s="40" t="s">
        <v>30</v>
      </c>
    </row>
    <row r="8" spans="1:23" ht="12.75" customHeight="1">
      <c r="A8" s="41" t="s">
        <v>31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>
      <c r="A9" s="48" t="s">
        <v>32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33</v>
      </c>
      <c r="B10" s="93">
        <v>2000000</v>
      </c>
      <c r="C10" s="93">
        <v>0</v>
      </c>
      <c r="D10" s="93"/>
      <c r="E10" s="93">
        <f aca="true" t="shared" si="0" ref="E10:E16">$B10+$C10+$D10</f>
        <v>2000000</v>
      </c>
      <c r="F10" s="94">
        <v>2000000</v>
      </c>
      <c r="G10" s="95">
        <v>2000000</v>
      </c>
      <c r="H10" s="94">
        <v>138000</v>
      </c>
      <c r="I10" s="95">
        <v>138136</v>
      </c>
      <c r="J10" s="94">
        <v>138000</v>
      </c>
      <c r="K10" s="95">
        <v>139024</v>
      </c>
      <c r="L10" s="94">
        <v>138000</v>
      </c>
      <c r="M10" s="95">
        <v>139024</v>
      </c>
      <c r="N10" s="94"/>
      <c r="O10" s="95"/>
      <c r="P10" s="94">
        <f aca="true" t="shared" si="1" ref="P10:P16">$H10+$J10+$L10+$N10</f>
        <v>414000</v>
      </c>
      <c r="Q10" s="95">
        <f aca="true" t="shared" si="2" ref="Q10:Q16">$I10+$K10+$M10+$O10</f>
        <v>416184</v>
      </c>
      <c r="R10" s="49">
        <f aca="true" t="shared" si="3" ref="R10:R16">IF($J10=0,0,(($L10-$J10)/$J10)*100)</f>
        <v>0</v>
      </c>
      <c r="S10" s="50">
        <f aca="true" t="shared" si="4" ref="S10:S16">IF($K10=0,0,(($M10-$K10)/$K10)*100)</f>
        <v>0</v>
      </c>
      <c r="T10" s="49">
        <f aca="true" t="shared" si="5" ref="T10:T15">IF($E10=0,0,($P10/$E10)*100)</f>
        <v>20.7</v>
      </c>
      <c r="U10" s="51">
        <f aca="true" t="shared" si="6" ref="U10:U15">IF($E10=0,0,($Q10/$E10)*100)</f>
        <v>20.8092</v>
      </c>
      <c r="V10" s="94">
        <v>1276000</v>
      </c>
      <c r="W10" s="95">
        <v>0</v>
      </c>
    </row>
    <row r="11" spans="1:23" ht="12.75" customHeight="1">
      <c r="A11" s="48" t="s">
        <v>34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35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36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37</v>
      </c>
      <c r="B14" s="93">
        <v>17457000</v>
      </c>
      <c r="C14" s="93">
        <v>0</v>
      </c>
      <c r="D14" s="93"/>
      <c r="E14" s="93">
        <f t="shared" si="0"/>
        <v>17457000</v>
      </c>
      <c r="F14" s="94">
        <v>17457000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38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39</v>
      </c>
      <c r="B16" s="96">
        <f>SUM(B9:B15)</f>
        <v>19457000</v>
      </c>
      <c r="C16" s="96">
        <f>SUM(C9:C15)</f>
        <v>0</v>
      </c>
      <c r="D16" s="96"/>
      <c r="E16" s="96">
        <f t="shared" si="0"/>
        <v>19457000</v>
      </c>
      <c r="F16" s="97">
        <f aca="true" t="shared" si="7" ref="F16:O16">SUM(F9:F15)</f>
        <v>19457000</v>
      </c>
      <c r="G16" s="98">
        <f t="shared" si="7"/>
        <v>2000000</v>
      </c>
      <c r="H16" s="97">
        <f t="shared" si="7"/>
        <v>138000</v>
      </c>
      <c r="I16" s="98">
        <f t="shared" si="7"/>
        <v>138136</v>
      </c>
      <c r="J16" s="97">
        <f t="shared" si="7"/>
        <v>138000</v>
      </c>
      <c r="K16" s="98">
        <f t="shared" si="7"/>
        <v>139024</v>
      </c>
      <c r="L16" s="97">
        <f t="shared" si="7"/>
        <v>138000</v>
      </c>
      <c r="M16" s="98">
        <f t="shared" si="7"/>
        <v>139024</v>
      </c>
      <c r="N16" s="97">
        <f t="shared" si="7"/>
        <v>0</v>
      </c>
      <c r="O16" s="98">
        <f t="shared" si="7"/>
        <v>0</v>
      </c>
      <c r="P16" s="97">
        <f t="shared" si="1"/>
        <v>414000</v>
      </c>
      <c r="Q16" s="98">
        <f t="shared" si="2"/>
        <v>416184</v>
      </c>
      <c r="R16" s="53">
        <f t="shared" si="3"/>
        <v>0</v>
      </c>
      <c r="S16" s="54">
        <f t="shared" si="4"/>
        <v>0</v>
      </c>
      <c r="T16" s="53">
        <f>IF((SUM($E9:$E13)+$E15)=0,0,(P16/(SUM($E9:$E13)+$E15)*100))</f>
        <v>20.7</v>
      </c>
      <c r="U16" s="55">
        <f>IF((SUM($E9:$E13)+$E15)=0,0,(Q16/(SUM($E9:$E13)+$E15)*100))</f>
        <v>20.8092</v>
      </c>
      <c r="V16" s="97">
        <f>SUM(V9:V15)</f>
        <v>1276000</v>
      </c>
      <c r="W16" s="98">
        <f>SUM(W9:W15)</f>
        <v>0</v>
      </c>
    </row>
    <row r="17" spans="1:23" ht="12.75" customHeight="1">
      <c r="A17" s="41" t="s">
        <v>40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41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42</v>
      </c>
      <c r="B19" s="93">
        <v>1200000</v>
      </c>
      <c r="C19" s="93">
        <v>0</v>
      </c>
      <c r="D19" s="93"/>
      <c r="E19" s="93">
        <f t="shared" si="8"/>
        <v>1200000</v>
      </c>
      <c r="F19" s="94">
        <v>1200000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43</v>
      </c>
      <c r="B20" s="93">
        <v>596000</v>
      </c>
      <c r="C20" s="93">
        <v>0</v>
      </c>
      <c r="D20" s="93"/>
      <c r="E20" s="93">
        <f t="shared" si="8"/>
        <v>596000</v>
      </c>
      <c r="F20" s="94">
        <v>596000</v>
      </c>
      <c r="G20" s="95">
        <v>596000</v>
      </c>
      <c r="H20" s="94"/>
      <c r="I20" s="95"/>
      <c r="J20" s="94"/>
      <c r="K20" s="95"/>
      <c r="L20" s="94"/>
      <c r="M20" s="95"/>
      <c r="N20" s="94"/>
      <c r="O20" s="95"/>
      <c r="P20" s="94">
        <f t="shared" si="9"/>
        <v>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44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45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46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39</v>
      </c>
      <c r="B24" s="96">
        <f>SUM(B18:B23)</f>
        <v>1796000</v>
      </c>
      <c r="C24" s="96">
        <f>SUM(C18:C23)</f>
        <v>0</v>
      </c>
      <c r="D24" s="96"/>
      <c r="E24" s="96">
        <f t="shared" si="8"/>
        <v>1796000</v>
      </c>
      <c r="F24" s="97">
        <f aca="true" t="shared" si="15" ref="F24:O24">SUM(F18:F23)</f>
        <v>1796000</v>
      </c>
      <c r="G24" s="98">
        <f t="shared" si="15"/>
        <v>596000</v>
      </c>
      <c r="H24" s="97">
        <f t="shared" si="15"/>
        <v>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47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49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50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51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39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IF($J30=0,0,(($L30-$J30)/$J30)*100)</f>
        <v>0</v>
      </c>
      <c r="S30" s="54">
        <f>IF($K30=0,0,(($M30-$K30)/$K30)*100)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52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53</v>
      </c>
      <c r="B32" s="93">
        <v>4543000</v>
      </c>
      <c r="C32" s="93">
        <v>0</v>
      </c>
      <c r="D32" s="93"/>
      <c r="E32" s="93">
        <f>$B32+$C32+$D32</f>
        <v>4543000</v>
      </c>
      <c r="F32" s="94">
        <v>4543000</v>
      </c>
      <c r="G32" s="95">
        <v>4543000</v>
      </c>
      <c r="H32" s="94">
        <v>2421000</v>
      </c>
      <c r="I32" s="95">
        <v>663066</v>
      </c>
      <c r="J32" s="94">
        <v>455000</v>
      </c>
      <c r="K32" s="95"/>
      <c r="L32" s="94">
        <v>886000</v>
      </c>
      <c r="M32" s="95"/>
      <c r="N32" s="94"/>
      <c r="O32" s="95"/>
      <c r="P32" s="94">
        <f>$H32+$J32+$L32+$N32</f>
        <v>3762000</v>
      </c>
      <c r="Q32" s="95">
        <f>$I32+$K32+$M32+$O32</f>
        <v>663066</v>
      </c>
      <c r="R32" s="49">
        <f>IF($J32=0,0,(($L32-$J32)/$J32)*100)</f>
        <v>94.72527472527472</v>
      </c>
      <c r="S32" s="50">
        <f>IF($K32=0,0,(($M32-$K32)/$K32)*100)</f>
        <v>0</v>
      </c>
      <c r="T32" s="49">
        <f>IF($E32=0,0,($P32/$E32)*100)</f>
        <v>82.80871670702179</v>
      </c>
      <c r="U32" s="51">
        <f>IF($E32=0,0,($Q32/$E32)*100)</f>
        <v>14.595333480079242</v>
      </c>
      <c r="V32" s="94">
        <v>0</v>
      </c>
      <c r="W32" s="95">
        <v>0</v>
      </c>
    </row>
    <row r="33" spans="1:23" ht="12.75" customHeight="1">
      <c r="A33" s="52" t="s">
        <v>39</v>
      </c>
      <c r="B33" s="96">
        <f>B32</f>
        <v>4543000</v>
      </c>
      <c r="C33" s="96">
        <f>C32</f>
        <v>0</v>
      </c>
      <c r="D33" s="96"/>
      <c r="E33" s="96">
        <f>$B33+$C33+$D33</f>
        <v>4543000</v>
      </c>
      <c r="F33" s="97">
        <f aca="true" t="shared" si="17" ref="F33:O33">F32</f>
        <v>4543000</v>
      </c>
      <c r="G33" s="98">
        <f t="shared" si="17"/>
        <v>4543000</v>
      </c>
      <c r="H33" s="97">
        <f t="shared" si="17"/>
        <v>2421000</v>
      </c>
      <c r="I33" s="98">
        <f t="shared" si="17"/>
        <v>663066</v>
      </c>
      <c r="J33" s="97">
        <f t="shared" si="17"/>
        <v>455000</v>
      </c>
      <c r="K33" s="98">
        <f t="shared" si="17"/>
        <v>0</v>
      </c>
      <c r="L33" s="97">
        <f t="shared" si="17"/>
        <v>886000</v>
      </c>
      <c r="M33" s="98">
        <f t="shared" si="17"/>
        <v>0</v>
      </c>
      <c r="N33" s="97">
        <f t="shared" si="17"/>
        <v>0</v>
      </c>
      <c r="O33" s="98">
        <f t="shared" si="17"/>
        <v>0</v>
      </c>
      <c r="P33" s="97">
        <f>$H33+$J33+$L33+$N33</f>
        <v>3762000</v>
      </c>
      <c r="Q33" s="98">
        <f>$I33+$K33+$M33+$O33</f>
        <v>663066</v>
      </c>
      <c r="R33" s="53">
        <f>IF($J33=0,0,(($L33-$J33)/$J33)*100)</f>
        <v>94.72527472527472</v>
      </c>
      <c r="S33" s="54">
        <f>IF($K33=0,0,(($M33-$K33)/$K33)*100)</f>
        <v>0</v>
      </c>
      <c r="T33" s="53">
        <f>IF($E33=0,0,($P33/$E33)*100)</f>
        <v>82.80871670702179</v>
      </c>
      <c r="U33" s="55">
        <f>IF($E33=0,0,($Q33/$E33)*100)</f>
        <v>14.595333480079242</v>
      </c>
      <c r="V33" s="97">
        <f>V32</f>
        <v>0</v>
      </c>
      <c r="W33" s="98">
        <f>W32</f>
        <v>0</v>
      </c>
    </row>
    <row r="34" spans="1:23" ht="12.75" customHeight="1">
      <c r="A34" s="41" t="s">
        <v>54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55</v>
      </c>
      <c r="B35" s="93">
        <v>25571000</v>
      </c>
      <c r="C35" s="93">
        <v>-20000000</v>
      </c>
      <c r="D35" s="93"/>
      <c r="E35" s="93">
        <f aca="true" t="shared" si="18" ref="E35:E40">$B35+$C35+$D35</f>
        <v>5571000</v>
      </c>
      <c r="F35" s="94">
        <v>5571000</v>
      </c>
      <c r="G35" s="95">
        <v>5571000</v>
      </c>
      <c r="H35" s="94">
        <v>5298000</v>
      </c>
      <c r="I35" s="95"/>
      <c r="J35" s="94"/>
      <c r="K35" s="95">
        <v>756115</v>
      </c>
      <c r="L35" s="94">
        <v>66000</v>
      </c>
      <c r="M35" s="95">
        <v>481355</v>
      </c>
      <c r="N35" s="94"/>
      <c r="O35" s="95"/>
      <c r="P35" s="94">
        <f aca="true" t="shared" si="19" ref="P35:P40">$H35+$J35+$L35+$N35</f>
        <v>5364000</v>
      </c>
      <c r="Q35" s="95">
        <f aca="true" t="shared" si="20" ref="Q35:Q40">$I35+$K35+$M35+$O35</f>
        <v>1237470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-36.33838767912289</v>
      </c>
      <c r="T35" s="49">
        <f>IF($E35=0,0,($P35/$E35)*100)</f>
        <v>96.2843295638126</v>
      </c>
      <c r="U35" s="51">
        <f>IF($E35=0,0,($Q35/$E35)*100)</f>
        <v>22.212708669897687</v>
      </c>
      <c r="V35" s="94">
        <v>0</v>
      </c>
      <c r="W35" s="95">
        <v>0</v>
      </c>
    </row>
    <row r="36" spans="1:23" ht="12.75" customHeight="1">
      <c r="A36" s="48" t="s">
        <v>56</v>
      </c>
      <c r="B36" s="93">
        <v>3292000</v>
      </c>
      <c r="C36" s="93">
        <v>1321000</v>
      </c>
      <c r="D36" s="93"/>
      <c r="E36" s="93">
        <f t="shared" si="18"/>
        <v>4613000</v>
      </c>
      <c r="F36" s="94">
        <v>4613000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57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58</v>
      </c>
      <c r="B38" s="93">
        <v>4000000</v>
      </c>
      <c r="C38" s="93">
        <v>-400000</v>
      </c>
      <c r="D38" s="93"/>
      <c r="E38" s="93">
        <f t="shared" si="18"/>
        <v>3600000</v>
      </c>
      <c r="F38" s="94">
        <v>3600000</v>
      </c>
      <c r="G38" s="95">
        <v>3600000</v>
      </c>
      <c r="H38" s="94"/>
      <c r="I38" s="95"/>
      <c r="J38" s="94"/>
      <c r="K38" s="95"/>
      <c r="L38" s="94">
        <v>1000000</v>
      </c>
      <c r="M38" s="95"/>
      <c r="N38" s="94"/>
      <c r="O38" s="95"/>
      <c r="P38" s="94">
        <f t="shared" si="19"/>
        <v>1000000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27.77777777777778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59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39</v>
      </c>
      <c r="B40" s="96">
        <f>SUM(B35:B39)</f>
        <v>32863000</v>
      </c>
      <c r="C40" s="96">
        <f>SUM(C35:C39)</f>
        <v>-19079000</v>
      </c>
      <c r="D40" s="96"/>
      <c r="E40" s="96">
        <f t="shared" si="18"/>
        <v>13784000</v>
      </c>
      <c r="F40" s="97">
        <f aca="true" t="shared" si="23" ref="F40:O40">SUM(F35:F39)</f>
        <v>13784000</v>
      </c>
      <c r="G40" s="98">
        <f t="shared" si="23"/>
        <v>9171000</v>
      </c>
      <c r="H40" s="97">
        <f t="shared" si="23"/>
        <v>5298000</v>
      </c>
      <c r="I40" s="98">
        <f t="shared" si="23"/>
        <v>0</v>
      </c>
      <c r="J40" s="97">
        <f t="shared" si="23"/>
        <v>0</v>
      </c>
      <c r="K40" s="98">
        <f t="shared" si="23"/>
        <v>756115</v>
      </c>
      <c r="L40" s="97">
        <f t="shared" si="23"/>
        <v>1066000</v>
      </c>
      <c r="M40" s="98">
        <f t="shared" si="23"/>
        <v>481355</v>
      </c>
      <c r="N40" s="97">
        <f t="shared" si="23"/>
        <v>0</v>
      </c>
      <c r="O40" s="98">
        <f t="shared" si="23"/>
        <v>0</v>
      </c>
      <c r="P40" s="97">
        <f t="shared" si="19"/>
        <v>6364000</v>
      </c>
      <c r="Q40" s="98">
        <f t="shared" si="20"/>
        <v>1237470</v>
      </c>
      <c r="R40" s="53">
        <f t="shared" si="21"/>
        <v>0</v>
      </c>
      <c r="S40" s="54">
        <f t="shared" si="22"/>
        <v>-36.33838767912289</v>
      </c>
      <c r="T40" s="53">
        <f>IF((+$E35+$E38)=0,0,(P40/(+$E35+$E38))*100)</f>
        <v>69.39265074691964</v>
      </c>
      <c r="U40" s="55">
        <f>IF((+$E35+$E38)=0,0,(Q40/(+$E35+$E38))*100)</f>
        <v>13.493294079162578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60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61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62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63</v>
      </c>
      <c r="B44" s="93">
        <v>1113000000</v>
      </c>
      <c r="C44" s="93">
        <v>-607293000</v>
      </c>
      <c r="D44" s="93"/>
      <c r="E44" s="93">
        <f t="shared" si="24"/>
        <v>505707000</v>
      </c>
      <c r="F44" s="94">
        <v>505707000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64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65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66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/>
    </row>
    <row r="48" spans="1:23" ht="12.75" customHeight="1">
      <c r="A48" s="48" t="s">
        <v>67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68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69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70</v>
      </c>
      <c r="B51" s="93">
        <v>0</v>
      </c>
      <c r="C51" s="93">
        <v>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71</v>
      </c>
      <c r="B52" s="93">
        <v>40000000</v>
      </c>
      <c r="C52" s="93">
        <v>0</v>
      </c>
      <c r="D52" s="93"/>
      <c r="E52" s="93">
        <f t="shared" si="24"/>
        <v>40000000</v>
      </c>
      <c r="F52" s="94">
        <v>40000000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39</v>
      </c>
      <c r="B53" s="96">
        <f>SUM(B42:B52)</f>
        <v>1153000000</v>
      </c>
      <c r="C53" s="96">
        <f>SUM(C42:C52)</f>
        <v>-607293000</v>
      </c>
      <c r="D53" s="96"/>
      <c r="E53" s="96">
        <f t="shared" si="24"/>
        <v>545707000</v>
      </c>
      <c r="F53" s="97">
        <f aca="true" t="shared" si="31" ref="F53:O53">SUM(F42:F52)</f>
        <v>545707000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72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73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74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75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76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39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77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78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79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80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81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82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39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83</v>
      </c>
      <c r="B67" s="105">
        <f>SUM(B9:B15,B18:B23,B26:B29,B32,B35:B39,B42:B52,B55:B58,B61:B65)</f>
        <v>1211659000</v>
      </c>
      <c r="C67" s="105">
        <f>SUM(C9:C15,C18:C23,C26:C29,C32,C35:C39,C42:C52,C55:C58,C61:C65)</f>
        <v>-626372000</v>
      </c>
      <c r="D67" s="105"/>
      <c r="E67" s="105">
        <f t="shared" si="33"/>
        <v>585287000</v>
      </c>
      <c r="F67" s="106">
        <f aca="true" t="shared" si="39" ref="F67:O67">SUM(F9:F15,F18:F23,F26:F29,F32,F35:F39,F42:F52,F55:F58,F61:F65)</f>
        <v>585287000</v>
      </c>
      <c r="G67" s="107">
        <f t="shared" si="39"/>
        <v>16310000</v>
      </c>
      <c r="H67" s="106">
        <f t="shared" si="39"/>
        <v>7857000</v>
      </c>
      <c r="I67" s="107">
        <f t="shared" si="39"/>
        <v>801202</v>
      </c>
      <c r="J67" s="106">
        <f t="shared" si="39"/>
        <v>593000</v>
      </c>
      <c r="K67" s="107">
        <f t="shared" si="39"/>
        <v>895139</v>
      </c>
      <c r="L67" s="106">
        <f t="shared" si="39"/>
        <v>2090000</v>
      </c>
      <c r="M67" s="107">
        <f t="shared" si="39"/>
        <v>620379</v>
      </c>
      <c r="N67" s="106">
        <f t="shared" si="39"/>
        <v>0</v>
      </c>
      <c r="O67" s="107">
        <f t="shared" si="39"/>
        <v>0</v>
      </c>
      <c r="P67" s="106">
        <f t="shared" si="34"/>
        <v>10540000</v>
      </c>
      <c r="Q67" s="107">
        <f t="shared" si="35"/>
        <v>2316720</v>
      </c>
      <c r="R67" s="62">
        <f t="shared" si="36"/>
        <v>252.44519392917368</v>
      </c>
      <c r="S67" s="63">
        <f t="shared" si="37"/>
        <v>-30.69467423495122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64.62293071735132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14.204291845493563</v>
      </c>
      <c r="V67" s="106">
        <f>SUM(V9:V15,V18:V23,V26:V29,V32,V35:V39,V42:V52,V55:V58,V61:V65)</f>
        <v>1276000</v>
      </c>
      <c r="W67" s="107">
        <f>SUM(W9:W15,W18:W23,W26:W29,W32,W35:W39,W42:W52,W55:W58,W61:W65)</f>
        <v>0</v>
      </c>
    </row>
    <row r="68" spans="1:23" ht="12.75" customHeight="1">
      <c r="A68" s="41" t="s">
        <v>40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84</v>
      </c>
      <c r="B69" s="93">
        <v>167785000</v>
      </c>
      <c r="C69" s="93">
        <v>-77059000</v>
      </c>
      <c r="D69" s="93"/>
      <c r="E69" s="93">
        <f>$B69+$C69+$D69</f>
        <v>90726000</v>
      </c>
      <c r="F69" s="94">
        <v>90726000</v>
      </c>
      <c r="G69" s="95">
        <v>90726000</v>
      </c>
      <c r="H69" s="94">
        <v>1766000</v>
      </c>
      <c r="I69" s="95">
        <v>5834361</v>
      </c>
      <c r="J69" s="94">
        <v>1960000</v>
      </c>
      <c r="K69" s="95">
        <v>-2475214</v>
      </c>
      <c r="L69" s="94">
        <v>3051400</v>
      </c>
      <c r="M69" s="95">
        <v>10067658</v>
      </c>
      <c r="N69" s="94"/>
      <c r="O69" s="95"/>
      <c r="P69" s="94">
        <f>$H69+$J69+$L69+$N69</f>
        <v>6777400</v>
      </c>
      <c r="Q69" s="95">
        <f>$I69+$K69+$M69+$O69</f>
        <v>13426805</v>
      </c>
      <c r="R69" s="49">
        <f>IF($J69=0,0,(($L69-$J69)/$J69)*100)</f>
        <v>55.68367346938775</v>
      </c>
      <c r="S69" s="50">
        <f>IF($K69=0,0,(($M69-$K69)/$K69)*100)</f>
        <v>-506.73889207155423</v>
      </c>
      <c r="T69" s="49">
        <f>IF($E69=0,0,($P69/$E69)*100)</f>
        <v>7.470184952494324</v>
      </c>
      <c r="U69" s="51">
        <f>IF($E69=0,0,($Q69/$E69)*100)</f>
        <v>14.799291272623064</v>
      </c>
      <c r="V69" s="94">
        <v>72644000</v>
      </c>
      <c r="W69" s="95">
        <v>0</v>
      </c>
    </row>
    <row r="70" spans="1:23" ht="12.75" customHeight="1">
      <c r="A70" s="57" t="s">
        <v>39</v>
      </c>
      <c r="B70" s="102">
        <f>B69</f>
        <v>167785000</v>
      </c>
      <c r="C70" s="102">
        <f>C69</f>
        <v>-77059000</v>
      </c>
      <c r="D70" s="102"/>
      <c r="E70" s="102">
        <f>$B70+$C70+$D70</f>
        <v>90726000</v>
      </c>
      <c r="F70" s="103">
        <f aca="true" t="shared" si="40" ref="F70:O70">F69</f>
        <v>90726000</v>
      </c>
      <c r="G70" s="104">
        <f t="shared" si="40"/>
        <v>90726000</v>
      </c>
      <c r="H70" s="103">
        <f t="shared" si="40"/>
        <v>1766000</v>
      </c>
      <c r="I70" s="104">
        <f t="shared" si="40"/>
        <v>5834361</v>
      </c>
      <c r="J70" s="103">
        <f t="shared" si="40"/>
        <v>1960000</v>
      </c>
      <c r="K70" s="104">
        <f t="shared" si="40"/>
        <v>-2475214</v>
      </c>
      <c r="L70" s="103">
        <f t="shared" si="40"/>
        <v>3051400</v>
      </c>
      <c r="M70" s="104">
        <f t="shared" si="40"/>
        <v>10067658</v>
      </c>
      <c r="N70" s="103">
        <f t="shared" si="40"/>
        <v>0</v>
      </c>
      <c r="O70" s="104">
        <f t="shared" si="40"/>
        <v>0</v>
      </c>
      <c r="P70" s="103">
        <f>$H70+$J70+$L70+$N70</f>
        <v>6777400</v>
      </c>
      <c r="Q70" s="104">
        <f>$I70+$K70+$M70+$O70</f>
        <v>13426805</v>
      </c>
      <c r="R70" s="58">
        <f>IF($J70=0,0,(($L70-$J70)/$J70)*100)</f>
        <v>55.68367346938775</v>
      </c>
      <c r="S70" s="59">
        <f>IF($K70=0,0,(($M70-$K70)/$K70)*100)</f>
        <v>-506.73889207155423</v>
      </c>
      <c r="T70" s="58">
        <f>IF($E70=0,0,($P70/$E70)*100)</f>
        <v>7.470184952494324</v>
      </c>
      <c r="U70" s="60">
        <f>IF($E70=0,0,($Q70/$E70)*100)</f>
        <v>14.799291272623064</v>
      </c>
      <c r="V70" s="103">
        <f>V69</f>
        <v>72644000</v>
      </c>
      <c r="W70" s="104">
        <f>W69</f>
        <v>0</v>
      </c>
    </row>
    <row r="71" spans="1:23" ht="12.75" customHeight="1">
      <c r="A71" s="61" t="s">
        <v>83</v>
      </c>
      <c r="B71" s="105">
        <f>B69</f>
        <v>167785000</v>
      </c>
      <c r="C71" s="105">
        <f>C69</f>
        <v>-77059000</v>
      </c>
      <c r="D71" s="105"/>
      <c r="E71" s="105">
        <f>$B71+$C71+$D71</f>
        <v>90726000</v>
      </c>
      <c r="F71" s="106">
        <f aca="true" t="shared" si="41" ref="F71:O71">F69</f>
        <v>90726000</v>
      </c>
      <c r="G71" s="107">
        <f t="shared" si="41"/>
        <v>90726000</v>
      </c>
      <c r="H71" s="106">
        <f t="shared" si="41"/>
        <v>1766000</v>
      </c>
      <c r="I71" s="107">
        <f t="shared" si="41"/>
        <v>5834361</v>
      </c>
      <c r="J71" s="106">
        <f t="shared" si="41"/>
        <v>1960000</v>
      </c>
      <c r="K71" s="107">
        <f t="shared" si="41"/>
        <v>-2475214</v>
      </c>
      <c r="L71" s="106">
        <f t="shared" si="41"/>
        <v>3051400</v>
      </c>
      <c r="M71" s="107">
        <f t="shared" si="41"/>
        <v>10067658</v>
      </c>
      <c r="N71" s="106">
        <f t="shared" si="41"/>
        <v>0</v>
      </c>
      <c r="O71" s="107">
        <f t="shared" si="41"/>
        <v>0</v>
      </c>
      <c r="P71" s="106">
        <f>$H71+$J71+$L71+$N71</f>
        <v>6777400</v>
      </c>
      <c r="Q71" s="107">
        <f>$I71+$K71+$M71+$O71</f>
        <v>13426805</v>
      </c>
      <c r="R71" s="62">
        <f>IF($J71=0,0,(($L71-$J71)/$J71)*100)</f>
        <v>55.68367346938775</v>
      </c>
      <c r="S71" s="63">
        <f>IF($K71=0,0,(($M71-$K71)/$K71)*100)</f>
        <v>-506.73889207155423</v>
      </c>
      <c r="T71" s="62">
        <f>IF($E71=0,0,($P71/$E71)*100)</f>
        <v>7.470184952494324</v>
      </c>
      <c r="U71" s="66">
        <f>IF($E71=0,0,($Q71/$E71)*100)</f>
        <v>14.799291272623064</v>
      </c>
      <c r="V71" s="106">
        <f>V69</f>
        <v>72644000</v>
      </c>
      <c r="W71" s="107">
        <f>W69</f>
        <v>0</v>
      </c>
    </row>
    <row r="72" spans="1:23" ht="12.75" customHeight="1" thickBot="1">
      <c r="A72" s="61" t="s">
        <v>85</v>
      </c>
      <c r="B72" s="105">
        <f>SUM(B9:B15,B18:B23,B26:B29,B32,B35:B39,B42:B52,B55:B58,B61:B65,B69)</f>
        <v>1379444000</v>
      </c>
      <c r="C72" s="105">
        <f>SUM(C9:C15,C18:C23,C26:C29,C32,C35:C39,C42:C52,C55:C58,C61:C65,C69)</f>
        <v>-703431000</v>
      </c>
      <c r="D72" s="105"/>
      <c r="E72" s="105">
        <f>$B72+$C72+$D72</f>
        <v>676013000</v>
      </c>
      <c r="F72" s="106">
        <f aca="true" t="shared" si="42" ref="F72:O72">SUM(F9:F15,F18:F23,F26:F29,F32,F35:F39,F42:F52,F55:F58,F61:F65,F69)</f>
        <v>676013000</v>
      </c>
      <c r="G72" s="107">
        <f t="shared" si="42"/>
        <v>107036000</v>
      </c>
      <c r="H72" s="106">
        <f t="shared" si="42"/>
        <v>9623000</v>
      </c>
      <c r="I72" s="107">
        <f t="shared" si="42"/>
        <v>6635563</v>
      </c>
      <c r="J72" s="106">
        <f t="shared" si="42"/>
        <v>2553000</v>
      </c>
      <c r="K72" s="107">
        <f t="shared" si="42"/>
        <v>-1580075</v>
      </c>
      <c r="L72" s="106">
        <f t="shared" si="42"/>
        <v>5141400</v>
      </c>
      <c r="M72" s="107">
        <f t="shared" si="42"/>
        <v>10688037</v>
      </c>
      <c r="N72" s="106">
        <f t="shared" si="42"/>
        <v>0</v>
      </c>
      <c r="O72" s="107">
        <f t="shared" si="42"/>
        <v>0</v>
      </c>
      <c r="P72" s="106">
        <f>$H72+$J72+$L72+$N72</f>
        <v>17317400</v>
      </c>
      <c r="Q72" s="107">
        <f>$I72+$K72+$M72+$O72</f>
        <v>15743525</v>
      </c>
      <c r="R72" s="62">
        <f>IF($J72=0,0,(($L72-$J72)/$J72)*100)</f>
        <v>101.38660399529964</v>
      </c>
      <c r="S72" s="63">
        <f>IF($K72=0,0,(($M72-$K72)/$K72)*100)</f>
        <v>-776.4259291489328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16.17904256511828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14.708626069733546</v>
      </c>
      <c r="V72" s="106">
        <f>SUM(V9:V15,V18:V23,V26:V29,V32,V35:V39,V42:V52,V55:V58,V61:V65,V69)</f>
        <v>73920000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67.5">
      <c r="A75" s="78" t="s">
        <v>86</v>
      </c>
      <c r="B75" s="79" t="s">
        <v>87</v>
      </c>
      <c r="C75" s="79" t="s">
        <v>88</v>
      </c>
      <c r="D75" s="80" t="s">
        <v>14</v>
      </c>
      <c r="E75" s="79" t="s">
        <v>15</v>
      </c>
      <c r="F75" s="79" t="s">
        <v>16</v>
      </c>
      <c r="G75" s="79" t="s">
        <v>89</v>
      </c>
      <c r="H75" s="79" t="s">
        <v>90</v>
      </c>
      <c r="I75" s="81" t="s">
        <v>19</v>
      </c>
      <c r="J75" s="79" t="s">
        <v>91</v>
      </c>
      <c r="K75" s="81" t="s">
        <v>21</v>
      </c>
      <c r="L75" s="79" t="s">
        <v>92</v>
      </c>
      <c r="M75" s="81" t="s">
        <v>23</v>
      </c>
      <c r="N75" s="79" t="s">
        <v>93</v>
      </c>
      <c r="O75" s="81" t="s">
        <v>25</v>
      </c>
      <c r="P75" s="81" t="s">
        <v>94</v>
      </c>
      <c r="Q75" s="82" t="s">
        <v>27</v>
      </c>
      <c r="R75" s="83" t="s">
        <v>94</v>
      </c>
      <c r="S75" s="84" t="s">
        <v>27</v>
      </c>
      <c r="T75" s="83" t="s">
        <v>95</v>
      </c>
      <c r="U75" s="80" t="s">
        <v>29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118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119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120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121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122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97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98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99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100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101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102</v>
      </c>
      <c r="B91" s="114">
        <v>0</v>
      </c>
      <c r="C91" s="114">
        <v>0</v>
      </c>
      <c r="D91" s="114"/>
      <c r="E91" s="114">
        <f t="shared" si="44"/>
        <v>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103</v>
      </c>
      <c r="B92" s="114">
        <v>0</v>
      </c>
      <c r="C92" s="114">
        <v>0</v>
      </c>
      <c r="D92" s="114"/>
      <c r="E92" s="114">
        <f t="shared" si="44"/>
        <v>0</v>
      </c>
      <c r="F92" s="114">
        <v>0</v>
      </c>
      <c r="G92" s="114">
        <v>0</v>
      </c>
      <c r="H92" s="114"/>
      <c r="I92" s="114"/>
      <c r="J92" s="114"/>
      <c r="K92" s="114"/>
      <c r="L92" s="114"/>
      <c r="M92" s="114"/>
      <c r="N92" s="114"/>
      <c r="O92" s="114"/>
      <c r="P92" s="116">
        <f t="shared" si="45"/>
        <v>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0</v>
      </c>
      <c r="U92" s="91">
        <f t="shared" si="50"/>
        <v>0</v>
      </c>
      <c r="V92" s="114"/>
      <c r="W92" s="114"/>
    </row>
    <row r="93" spans="1:23" ht="12.75">
      <c r="A93" s="92" t="s">
        <v>104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105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2.5" hidden="1">
      <c r="A95" s="19" t="s">
        <v>123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83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124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125</v>
      </c>
    </row>
    <row r="116" ht="12.75">
      <c r="A116" s="29" t="s">
        <v>126</v>
      </c>
    </row>
    <row r="117" spans="1:22" ht="12.75">
      <c r="A117" s="29" t="s">
        <v>127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2.75">
      <c r="A118" s="29" t="s">
        <v>128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2.75">
      <c r="A119" s="29" t="s">
        <v>129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130</v>
      </c>
    </row>
    <row r="123" spans="1:23" ht="12.75">
      <c r="A123" s="31"/>
      <c r="G123" s="31"/>
      <c r="W123" s="31"/>
    </row>
    <row r="124" spans="1:23" ht="12.75">
      <c r="A124" s="31"/>
      <c r="G124" s="31"/>
      <c r="W124" s="31"/>
    </row>
    <row r="125" spans="1:23" ht="12.7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7" t="s">
        <v>12</v>
      </c>
      <c r="B7" s="38" t="s">
        <v>132</v>
      </c>
      <c r="C7" s="38" t="s">
        <v>13</v>
      </c>
      <c r="D7" s="38" t="s">
        <v>14</v>
      </c>
      <c r="E7" s="38" t="s">
        <v>15</v>
      </c>
      <c r="F7" s="39" t="s">
        <v>16</v>
      </c>
      <c r="G7" s="40" t="s">
        <v>17</v>
      </c>
      <c r="H7" s="39" t="s">
        <v>18</v>
      </c>
      <c r="I7" s="40" t="s">
        <v>19</v>
      </c>
      <c r="J7" s="39" t="s">
        <v>20</v>
      </c>
      <c r="K7" s="40" t="s">
        <v>21</v>
      </c>
      <c r="L7" s="39" t="s">
        <v>22</v>
      </c>
      <c r="M7" s="40" t="s">
        <v>23</v>
      </c>
      <c r="N7" s="39" t="s">
        <v>24</v>
      </c>
      <c r="O7" s="40" t="s">
        <v>25</v>
      </c>
      <c r="P7" s="39" t="s">
        <v>26</v>
      </c>
      <c r="Q7" s="40" t="s">
        <v>27</v>
      </c>
      <c r="R7" s="39" t="s">
        <v>26</v>
      </c>
      <c r="S7" s="40" t="s">
        <v>27</v>
      </c>
      <c r="T7" s="39" t="s">
        <v>28</v>
      </c>
      <c r="U7" s="40" t="s">
        <v>29</v>
      </c>
      <c r="V7" s="39" t="s">
        <v>15</v>
      </c>
      <c r="W7" s="40" t="s">
        <v>30</v>
      </c>
    </row>
    <row r="8" spans="1:23" ht="12.75" customHeight="1">
      <c r="A8" s="41" t="s">
        <v>31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>
      <c r="A9" s="48" t="s">
        <v>32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33</v>
      </c>
      <c r="B10" s="93">
        <v>1550000</v>
      </c>
      <c r="C10" s="93">
        <v>0</v>
      </c>
      <c r="D10" s="93"/>
      <c r="E10" s="93">
        <f aca="true" t="shared" si="0" ref="E10:E16">$B10+$C10+$D10</f>
        <v>1550000</v>
      </c>
      <c r="F10" s="94">
        <v>1550000</v>
      </c>
      <c r="G10" s="95">
        <v>1550000</v>
      </c>
      <c r="H10" s="94">
        <v>252000</v>
      </c>
      <c r="I10" s="95">
        <v>263382</v>
      </c>
      <c r="J10" s="94">
        <v>430000</v>
      </c>
      <c r="K10" s="95">
        <v>439088</v>
      </c>
      <c r="L10" s="94">
        <v>423000</v>
      </c>
      <c r="M10" s="95">
        <v>326556</v>
      </c>
      <c r="N10" s="94"/>
      <c r="O10" s="95"/>
      <c r="P10" s="94">
        <f aca="true" t="shared" si="1" ref="P10:P16">$H10+$J10+$L10+$N10</f>
        <v>1105000</v>
      </c>
      <c r="Q10" s="95">
        <f aca="true" t="shared" si="2" ref="Q10:Q16">$I10+$K10+$M10+$O10</f>
        <v>1029026</v>
      </c>
      <c r="R10" s="49">
        <f aca="true" t="shared" si="3" ref="R10:R16">IF($J10=0,0,(($L10-$J10)/$J10)*100)</f>
        <v>-1.627906976744186</v>
      </c>
      <c r="S10" s="50">
        <f aca="true" t="shared" si="4" ref="S10:S16">IF($K10=0,0,(($M10-$K10)/$K10)*100)</f>
        <v>-25.628575593047408</v>
      </c>
      <c r="T10" s="49">
        <f aca="true" t="shared" si="5" ref="T10:T15">IF($E10=0,0,($P10/$E10)*100)</f>
        <v>71.29032258064515</v>
      </c>
      <c r="U10" s="51">
        <f aca="true" t="shared" si="6" ref="U10:U15">IF($E10=0,0,($Q10/$E10)*100)</f>
        <v>66.38877419354839</v>
      </c>
      <c r="V10" s="94">
        <v>0</v>
      </c>
      <c r="W10" s="95">
        <v>0</v>
      </c>
    </row>
    <row r="11" spans="1:23" ht="12.75" customHeight="1">
      <c r="A11" s="48" t="s">
        <v>34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35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36</v>
      </c>
      <c r="B13" s="93">
        <v>1500000</v>
      </c>
      <c r="C13" s="93">
        <v>-1500000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37</v>
      </c>
      <c r="B14" s="93">
        <v>1000000</v>
      </c>
      <c r="C14" s="93">
        <v>0</v>
      </c>
      <c r="D14" s="93"/>
      <c r="E14" s="93">
        <f t="shared" si="0"/>
        <v>1000000</v>
      </c>
      <c r="F14" s="94">
        <v>1000000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38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39</v>
      </c>
      <c r="B16" s="96">
        <f>SUM(B9:B15)</f>
        <v>4050000</v>
      </c>
      <c r="C16" s="96">
        <f>SUM(C9:C15)</f>
        <v>-1500000</v>
      </c>
      <c r="D16" s="96"/>
      <c r="E16" s="96">
        <f t="shared" si="0"/>
        <v>2550000</v>
      </c>
      <c r="F16" s="97">
        <f aca="true" t="shared" si="7" ref="F16:O16">SUM(F9:F15)</f>
        <v>2550000</v>
      </c>
      <c r="G16" s="98">
        <f t="shared" si="7"/>
        <v>1550000</v>
      </c>
      <c r="H16" s="97">
        <f t="shared" si="7"/>
        <v>252000</v>
      </c>
      <c r="I16" s="98">
        <f t="shared" si="7"/>
        <v>263382</v>
      </c>
      <c r="J16" s="97">
        <f t="shared" si="7"/>
        <v>430000</v>
      </c>
      <c r="K16" s="98">
        <f t="shared" si="7"/>
        <v>439088</v>
      </c>
      <c r="L16" s="97">
        <f t="shared" si="7"/>
        <v>423000</v>
      </c>
      <c r="M16" s="98">
        <f t="shared" si="7"/>
        <v>326556</v>
      </c>
      <c r="N16" s="97">
        <f t="shared" si="7"/>
        <v>0</v>
      </c>
      <c r="O16" s="98">
        <f t="shared" si="7"/>
        <v>0</v>
      </c>
      <c r="P16" s="97">
        <f t="shared" si="1"/>
        <v>1105000</v>
      </c>
      <c r="Q16" s="98">
        <f t="shared" si="2"/>
        <v>1029026</v>
      </c>
      <c r="R16" s="53">
        <f t="shared" si="3"/>
        <v>-1.627906976744186</v>
      </c>
      <c r="S16" s="54">
        <f t="shared" si="4"/>
        <v>-25.628575593047408</v>
      </c>
      <c r="T16" s="53">
        <f>IF((SUM($E9:$E13)+$E15)=0,0,(P16/(SUM($E9:$E13)+$E15)*100))</f>
        <v>71.29032258064515</v>
      </c>
      <c r="U16" s="55">
        <f>IF((SUM($E9:$E13)+$E15)=0,0,(Q16/(SUM($E9:$E13)+$E15)*100))</f>
        <v>66.38877419354839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40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41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42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43</v>
      </c>
      <c r="B20" s="93">
        <v>718000</v>
      </c>
      <c r="C20" s="93">
        <v>0</v>
      </c>
      <c r="D20" s="93"/>
      <c r="E20" s="93">
        <f t="shared" si="8"/>
        <v>718000</v>
      </c>
      <c r="F20" s="94">
        <v>718000</v>
      </c>
      <c r="G20" s="95">
        <v>718000</v>
      </c>
      <c r="H20" s="94">
        <v>718000</v>
      </c>
      <c r="I20" s="95"/>
      <c r="J20" s="94"/>
      <c r="K20" s="95"/>
      <c r="L20" s="94"/>
      <c r="M20" s="95"/>
      <c r="N20" s="94"/>
      <c r="O20" s="95"/>
      <c r="P20" s="94">
        <f t="shared" si="9"/>
        <v>718000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100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44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45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46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39</v>
      </c>
      <c r="B24" s="96">
        <f>SUM(B18:B23)</f>
        <v>718000</v>
      </c>
      <c r="C24" s="96">
        <f>SUM(C18:C23)</f>
        <v>0</v>
      </c>
      <c r="D24" s="96"/>
      <c r="E24" s="96">
        <f t="shared" si="8"/>
        <v>718000</v>
      </c>
      <c r="F24" s="97">
        <f aca="true" t="shared" si="15" ref="F24:O24">SUM(F18:F23)</f>
        <v>718000</v>
      </c>
      <c r="G24" s="98">
        <f t="shared" si="15"/>
        <v>718000</v>
      </c>
      <c r="H24" s="97">
        <f t="shared" si="15"/>
        <v>718000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718000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100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47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49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50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51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39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IF($J30=0,0,(($L30-$J30)/$J30)*100)</f>
        <v>0</v>
      </c>
      <c r="S30" s="54">
        <f>IF($K30=0,0,(($M30-$K30)/$K30)*100)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52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53</v>
      </c>
      <c r="B32" s="93">
        <v>1708000</v>
      </c>
      <c r="C32" s="93">
        <v>0</v>
      </c>
      <c r="D32" s="93"/>
      <c r="E32" s="93">
        <f>$B32+$C32+$D32</f>
        <v>1708000</v>
      </c>
      <c r="F32" s="94">
        <v>1708000</v>
      </c>
      <c r="G32" s="95">
        <v>1708000</v>
      </c>
      <c r="H32" s="94">
        <v>72000</v>
      </c>
      <c r="I32" s="95">
        <v>72458</v>
      </c>
      <c r="J32" s="94">
        <v>785000</v>
      </c>
      <c r="K32" s="95">
        <v>412239</v>
      </c>
      <c r="L32" s="94">
        <v>851000</v>
      </c>
      <c r="M32" s="95">
        <v>1223303</v>
      </c>
      <c r="N32" s="94"/>
      <c r="O32" s="95"/>
      <c r="P32" s="94">
        <f>$H32+$J32+$L32+$N32</f>
        <v>1708000</v>
      </c>
      <c r="Q32" s="95">
        <f>$I32+$K32+$M32+$O32</f>
        <v>1708000</v>
      </c>
      <c r="R32" s="49">
        <f>IF($J32=0,0,(($L32-$J32)/$J32)*100)</f>
        <v>8.40764331210191</v>
      </c>
      <c r="S32" s="50">
        <f>IF($K32=0,0,(($M32-$K32)/$K32)*100)</f>
        <v>196.74606235703075</v>
      </c>
      <c r="T32" s="49">
        <f>IF($E32=0,0,($P32/$E32)*100)</f>
        <v>100</v>
      </c>
      <c r="U32" s="51">
        <f>IF($E32=0,0,($Q32/$E32)*100)</f>
        <v>100</v>
      </c>
      <c r="V32" s="94">
        <v>0</v>
      </c>
      <c r="W32" s="95">
        <v>0</v>
      </c>
    </row>
    <row r="33" spans="1:23" ht="12.75" customHeight="1">
      <c r="A33" s="52" t="s">
        <v>39</v>
      </c>
      <c r="B33" s="96">
        <f>B32</f>
        <v>1708000</v>
      </c>
      <c r="C33" s="96">
        <f>C32</f>
        <v>0</v>
      </c>
      <c r="D33" s="96"/>
      <c r="E33" s="96">
        <f>$B33+$C33+$D33</f>
        <v>1708000</v>
      </c>
      <c r="F33" s="97">
        <f aca="true" t="shared" si="17" ref="F33:O33">F32</f>
        <v>1708000</v>
      </c>
      <c r="G33" s="98">
        <f t="shared" si="17"/>
        <v>1708000</v>
      </c>
      <c r="H33" s="97">
        <f t="shared" si="17"/>
        <v>72000</v>
      </c>
      <c r="I33" s="98">
        <f t="shared" si="17"/>
        <v>72458</v>
      </c>
      <c r="J33" s="97">
        <f t="shared" si="17"/>
        <v>785000</v>
      </c>
      <c r="K33" s="98">
        <f t="shared" si="17"/>
        <v>412239</v>
      </c>
      <c r="L33" s="97">
        <f t="shared" si="17"/>
        <v>851000</v>
      </c>
      <c r="M33" s="98">
        <f t="shared" si="17"/>
        <v>1223303</v>
      </c>
      <c r="N33" s="97">
        <f t="shared" si="17"/>
        <v>0</v>
      </c>
      <c r="O33" s="98">
        <f t="shared" si="17"/>
        <v>0</v>
      </c>
      <c r="P33" s="97">
        <f>$H33+$J33+$L33+$N33</f>
        <v>1708000</v>
      </c>
      <c r="Q33" s="98">
        <f>$I33+$K33+$M33+$O33</f>
        <v>1708000</v>
      </c>
      <c r="R33" s="53">
        <f>IF($J33=0,0,(($L33-$J33)/$J33)*100)</f>
        <v>8.40764331210191</v>
      </c>
      <c r="S33" s="54">
        <f>IF($K33=0,0,(($M33-$K33)/$K33)*100)</f>
        <v>196.74606235703075</v>
      </c>
      <c r="T33" s="53">
        <f>IF($E33=0,0,($P33/$E33)*100)</f>
        <v>100</v>
      </c>
      <c r="U33" s="55">
        <f>IF($E33=0,0,($Q33/$E33)*100)</f>
        <v>100</v>
      </c>
      <c r="V33" s="97">
        <f>V32</f>
        <v>0</v>
      </c>
      <c r="W33" s="98">
        <f>W32</f>
        <v>0</v>
      </c>
    </row>
    <row r="34" spans="1:23" ht="12.75" customHeight="1">
      <c r="A34" s="41" t="s">
        <v>54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55</v>
      </c>
      <c r="B35" s="93">
        <v>25600000</v>
      </c>
      <c r="C35" s="93">
        <v>-10000000</v>
      </c>
      <c r="D35" s="93"/>
      <c r="E35" s="93">
        <f aca="true" t="shared" si="18" ref="E35:E40">$B35+$C35+$D35</f>
        <v>15600000</v>
      </c>
      <c r="F35" s="94">
        <v>15600000</v>
      </c>
      <c r="G35" s="95">
        <v>15600000</v>
      </c>
      <c r="H35" s="94"/>
      <c r="I35" s="95">
        <v>56823</v>
      </c>
      <c r="J35" s="94"/>
      <c r="K35" s="95">
        <v>1022847</v>
      </c>
      <c r="L35" s="94">
        <v>6264000</v>
      </c>
      <c r="M35" s="95">
        <v>6257005</v>
      </c>
      <c r="N35" s="94"/>
      <c r="O35" s="95"/>
      <c r="P35" s="94">
        <f aca="true" t="shared" si="19" ref="P35:P40">$H35+$J35+$L35+$N35</f>
        <v>6264000</v>
      </c>
      <c r="Q35" s="95">
        <f aca="true" t="shared" si="20" ref="Q35:Q40">$I35+$K35+$M35+$O35</f>
        <v>7336675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511.7244319042828</v>
      </c>
      <c r="T35" s="49">
        <f>IF($E35=0,0,($P35/$E35)*100)</f>
        <v>40.15384615384615</v>
      </c>
      <c r="U35" s="51">
        <f>IF($E35=0,0,($Q35/$E35)*100)</f>
        <v>47.029967948717946</v>
      </c>
      <c r="V35" s="94">
        <v>2970000</v>
      </c>
      <c r="W35" s="95">
        <v>0</v>
      </c>
    </row>
    <row r="36" spans="1:23" ht="12.75" customHeight="1">
      <c r="A36" s="48" t="s">
        <v>56</v>
      </c>
      <c r="B36" s="93">
        <v>0</v>
      </c>
      <c r="C36" s="93">
        <v>0</v>
      </c>
      <c r="D36" s="93"/>
      <c r="E36" s="93">
        <f t="shared" si="18"/>
        <v>0</v>
      </c>
      <c r="F36" s="94">
        <v>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57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58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59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39</v>
      </c>
      <c r="B40" s="96">
        <f>SUM(B35:B39)</f>
        <v>25600000</v>
      </c>
      <c r="C40" s="96">
        <f>SUM(C35:C39)</f>
        <v>-10000000</v>
      </c>
      <c r="D40" s="96"/>
      <c r="E40" s="96">
        <f t="shared" si="18"/>
        <v>15600000</v>
      </c>
      <c r="F40" s="97">
        <f aca="true" t="shared" si="23" ref="F40:O40">SUM(F35:F39)</f>
        <v>15600000</v>
      </c>
      <c r="G40" s="98">
        <f t="shared" si="23"/>
        <v>15600000</v>
      </c>
      <c r="H40" s="97">
        <f t="shared" si="23"/>
        <v>0</v>
      </c>
      <c r="I40" s="98">
        <f t="shared" si="23"/>
        <v>56823</v>
      </c>
      <c r="J40" s="97">
        <f t="shared" si="23"/>
        <v>0</v>
      </c>
      <c r="K40" s="98">
        <f t="shared" si="23"/>
        <v>1022847</v>
      </c>
      <c r="L40" s="97">
        <f t="shared" si="23"/>
        <v>6264000</v>
      </c>
      <c r="M40" s="98">
        <f t="shared" si="23"/>
        <v>6257005</v>
      </c>
      <c r="N40" s="97">
        <f t="shared" si="23"/>
        <v>0</v>
      </c>
      <c r="O40" s="98">
        <f t="shared" si="23"/>
        <v>0</v>
      </c>
      <c r="P40" s="97">
        <f t="shared" si="19"/>
        <v>6264000</v>
      </c>
      <c r="Q40" s="98">
        <f t="shared" si="20"/>
        <v>7336675</v>
      </c>
      <c r="R40" s="53">
        <f t="shared" si="21"/>
        <v>0</v>
      </c>
      <c r="S40" s="54">
        <f t="shared" si="22"/>
        <v>511.7244319042828</v>
      </c>
      <c r="T40" s="53">
        <f>IF((+$E35+$E38)=0,0,(P40/(+$E35+$E38))*100)</f>
        <v>40.15384615384615</v>
      </c>
      <c r="U40" s="55">
        <f>IF((+$E35+$E38)=0,0,(Q40/(+$E35+$E38))*100)</f>
        <v>47.029967948717946</v>
      </c>
      <c r="V40" s="97">
        <f>SUM(V35:V39)</f>
        <v>2970000</v>
      </c>
      <c r="W40" s="98">
        <f>SUM(W35:W39)</f>
        <v>0</v>
      </c>
    </row>
    <row r="41" spans="1:23" ht="12.75" customHeight="1">
      <c r="A41" s="41" t="s">
        <v>60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61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62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63</v>
      </c>
      <c r="B44" s="93">
        <v>130000000</v>
      </c>
      <c r="C44" s="93">
        <v>-70000000</v>
      </c>
      <c r="D44" s="93"/>
      <c r="E44" s="93">
        <f t="shared" si="24"/>
        <v>60000000</v>
      </c>
      <c r="F44" s="94">
        <v>60000000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64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65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66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/>
    </row>
    <row r="48" spans="1:23" ht="12.75" customHeight="1">
      <c r="A48" s="48" t="s">
        <v>67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68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69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70</v>
      </c>
      <c r="B51" s="93">
        <v>15825000</v>
      </c>
      <c r="C51" s="93">
        <v>0</v>
      </c>
      <c r="D51" s="93"/>
      <c r="E51" s="93">
        <f t="shared" si="24"/>
        <v>15825000</v>
      </c>
      <c r="F51" s="94">
        <v>15825000</v>
      </c>
      <c r="G51" s="95">
        <v>15825000</v>
      </c>
      <c r="H51" s="94">
        <v>2357000</v>
      </c>
      <c r="I51" s="95">
        <v>2357352</v>
      </c>
      <c r="J51" s="94"/>
      <c r="K51" s="95">
        <v>8375321</v>
      </c>
      <c r="L51" s="94">
        <v>9913000</v>
      </c>
      <c r="M51" s="95">
        <v>1961924</v>
      </c>
      <c r="N51" s="94"/>
      <c r="O51" s="95"/>
      <c r="P51" s="94">
        <f t="shared" si="25"/>
        <v>12270000</v>
      </c>
      <c r="Q51" s="95">
        <f t="shared" si="26"/>
        <v>12694597</v>
      </c>
      <c r="R51" s="49">
        <f t="shared" si="27"/>
        <v>0</v>
      </c>
      <c r="S51" s="50">
        <f t="shared" si="28"/>
        <v>-76.5749396351495</v>
      </c>
      <c r="T51" s="49">
        <f t="shared" si="29"/>
        <v>77.53554502369668</v>
      </c>
      <c r="U51" s="51">
        <f t="shared" si="30"/>
        <v>80.2186224328594</v>
      </c>
      <c r="V51" s="94">
        <v>0</v>
      </c>
      <c r="W51" s="95">
        <v>0</v>
      </c>
    </row>
    <row r="52" spans="1:23" ht="12.75" customHeight="1">
      <c r="A52" s="48" t="s">
        <v>71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39</v>
      </c>
      <c r="B53" s="96">
        <f>SUM(B42:B52)</f>
        <v>145825000</v>
      </c>
      <c r="C53" s="96">
        <f>SUM(C42:C52)</f>
        <v>-70000000</v>
      </c>
      <c r="D53" s="96"/>
      <c r="E53" s="96">
        <f t="shared" si="24"/>
        <v>75825000</v>
      </c>
      <c r="F53" s="97">
        <f aca="true" t="shared" si="31" ref="F53:O53">SUM(F42:F52)</f>
        <v>75825000</v>
      </c>
      <c r="G53" s="98">
        <f t="shared" si="31"/>
        <v>15825000</v>
      </c>
      <c r="H53" s="97">
        <f t="shared" si="31"/>
        <v>2357000</v>
      </c>
      <c r="I53" s="98">
        <f t="shared" si="31"/>
        <v>2357352</v>
      </c>
      <c r="J53" s="97">
        <f t="shared" si="31"/>
        <v>0</v>
      </c>
      <c r="K53" s="98">
        <f t="shared" si="31"/>
        <v>8375321</v>
      </c>
      <c r="L53" s="97">
        <f t="shared" si="31"/>
        <v>9913000</v>
      </c>
      <c r="M53" s="98">
        <f t="shared" si="31"/>
        <v>1961924</v>
      </c>
      <c r="N53" s="97">
        <f t="shared" si="31"/>
        <v>0</v>
      </c>
      <c r="O53" s="98">
        <f t="shared" si="31"/>
        <v>0</v>
      </c>
      <c r="P53" s="97">
        <f t="shared" si="25"/>
        <v>12270000</v>
      </c>
      <c r="Q53" s="98">
        <f t="shared" si="26"/>
        <v>12694597</v>
      </c>
      <c r="R53" s="53">
        <f t="shared" si="27"/>
        <v>0</v>
      </c>
      <c r="S53" s="54">
        <f t="shared" si="28"/>
        <v>-76.5749396351495</v>
      </c>
      <c r="T53" s="53">
        <f>IF((+$E43+$E45+$E47+$E48+$E51)=0,0,(P53/(+$E43+$E45+$E47+$E48+$E51))*100)</f>
        <v>77.53554502369668</v>
      </c>
      <c r="U53" s="55">
        <f>IF((+$E43+$E45+$E47+$E48+$E51)=0,0,(Q53/(+$E43+$E45+$E47+$E48+$E51))*100)</f>
        <v>80.2186224328594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72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73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74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75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76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39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77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78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79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80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81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82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39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83</v>
      </c>
      <c r="B67" s="105">
        <f>SUM(B9:B15,B18:B23,B26:B29,B32,B35:B39,B42:B52,B55:B58,B61:B65)</f>
        <v>177901000</v>
      </c>
      <c r="C67" s="105">
        <f>SUM(C9:C15,C18:C23,C26:C29,C32,C35:C39,C42:C52,C55:C58,C61:C65)</f>
        <v>-81500000</v>
      </c>
      <c r="D67" s="105"/>
      <c r="E67" s="105">
        <f t="shared" si="33"/>
        <v>96401000</v>
      </c>
      <c r="F67" s="106">
        <f aca="true" t="shared" si="39" ref="F67:O67">SUM(F9:F15,F18:F23,F26:F29,F32,F35:F39,F42:F52,F55:F58,F61:F65)</f>
        <v>96401000</v>
      </c>
      <c r="G67" s="107">
        <f t="shared" si="39"/>
        <v>35401000</v>
      </c>
      <c r="H67" s="106">
        <f t="shared" si="39"/>
        <v>3399000</v>
      </c>
      <c r="I67" s="107">
        <f t="shared" si="39"/>
        <v>2750015</v>
      </c>
      <c r="J67" s="106">
        <f t="shared" si="39"/>
        <v>1215000</v>
      </c>
      <c r="K67" s="107">
        <f t="shared" si="39"/>
        <v>10249495</v>
      </c>
      <c r="L67" s="106">
        <f t="shared" si="39"/>
        <v>17451000</v>
      </c>
      <c r="M67" s="107">
        <f t="shared" si="39"/>
        <v>9768788</v>
      </c>
      <c r="N67" s="106">
        <f t="shared" si="39"/>
        <v>0</v>
      </c>
      <c r="O67" s="107">
        <f t="shared" si="39"/>
        <v>0</v>
      </c>
      <c r="P67" s="106">
        <f t="shared" si="34"/>
        <v>22065000</v>
      </c>
      <c r="Q67" s="107">
        <f t="shared" si="35"/>
        <v>22768298</v>
      </c>
      <c r="R67" s="62">
        <f t="shared" si="36"/>
        <v>1336.2962962962963</v>
      </c>
      <c r="S67" s="63">
        <f t="shared" si="37"/>
        <v>-4.6900554612690675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62.32874777548657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64.31540916923251</v>
      </c>
      <c r="V67" s="106">
        <f>SUM(V9:V15,V18:V23,V26:V29,V32,V35:V39,V42:V52,V55:V58,V61:V65)</f>
        <v>2970000</v>
      </c>
      <c r="W67" s="107">
        <f>SUM(W9:W15,W18:W23,W26:W29,W32,W35:W39,W42:W52,W55:W58,W61:W65)</f>
        <v>0</v>
      </c>
    </row>
    <row r="68" spans="1:23" ht="12.75" customHeight="1">
      <c r="A68" s="41" t="s">
        <v>40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84</v>
      </c>
      <c r="B69" s="93">
        <v>31592000</v>
      </c>
      <c r="C69" s="93">
        <v>19612000</v>
      </c>
      <c r="D69" s="93"/>
      <c r="E69" s="93">
        <f>$B69+$C69+$D69</f>
        <v>51204000</v>
      </c>
      <c r="F69" s="94">
        <v>51204000</v>
      </c>
      <c r="G69" s="95">
        <v>51204000</v>
      </c>
      <c r="H69" s="94">
        <v>7221000</v>
      </c>
      <c r="I69" s="95">
        <v>7054152</v>
      </c>
      <c r="J69" s="94">
        <v>15516800</v>
      </c>
      <c r="K69" s="95">
        <v>14977926</v>
      </c>
      <c r="L69" s="94">
        <v>666500</v>
      </c>
      <c r="M69" s="95">
        <v>3383368</v>
      </c>
      <c r="N69" s="94"/>
      <c r="O69" s="95"/>
      <c r="P69" s="94">
        <f>$H69+$J69+$L69+$N69</f>
        <v>23404300</v>
      </c>
      <c r="Q69" s="95">
        <f>$I69+$K69+$M69+$O69</f>
        <v>25415446</v>
      </c>
      <c r="R69" s="49">
        <f>IF($J69=0,0,(($L69-$J69)/$J69)*100)</f>
        <v>-95.70465559909259</v>
      </c>
      <c r="S69" s="50">
        <f>IF($K69=0,0,(($M69-$K69)/$K69)*100)</f>
        <v>-77.41097131872597</v>
      </c>
      <c r="T69" s="49">
        <f>IF($E69=0,0,($P69/$E69)*100)</f>
        <v>45.707952503710644</v>
      </c>
      <c r="U69" s="51">
        <f>IF($E69=0,0,($Q69/$E69)*100)</f>
        <v>49.63566518240762</v>
      </c>
      <c r="V69" s="94">
        <v>10478000</v>
      </c>
      <c r="W69" s="95">
        <v>0</v>
      </c>
    </row>
    <row r="70" spans="1:23" ht="12.75" customHeight="1">
      <c r="A70" s="57" t="s">
        <v>39</v>
      </c>
      <c r="B70" s="102">
        <f>B69</f>
        <v>31592000</v>
      </c>
      <c r="C70" s="102">
        <f>C69</f>
        <v>19612000</v>
      </c>
      <c r="D70" s="102"/>
      <c r="E70" s="102">
        <f>$B70+$C70+$D70</f>
        <v>51204000</v>
      </c>
      <c r="F70" s="103">
        <f aca="true" t="shared" si="40" ref="F70:O70">F69</f>
        <v>51204000</v>
      </c>
      <c r="G70" s="104">
        <f t="shared" si="40"/>
        <v>51204000</v>
      </c>
      <c r="H70" s="103">
        <f t="shared" si="40"/>
        <v>7221000</v>
      </c>
      <c r="I70" s="104">
        <f t="shared" si="40"/>
        <v>7054152</v>
      </c>
      <c r="J70" s="103">
        <f t="shared" si="40"/>
        <v>15516800</v>
      </c>
      <c r="K70" s="104">
        <f t="shared" si="40"/>
        <v>14977926</v>
      </c>
      <c r="L70" s="103">
        <f t="shared" si="40"/>
        <v>666500</v>
      </c>
      <c r="M70" s="104">
        <f t="shared" si="40"/>
        <v>3383368</v>
      </c>
      <c r="N70" s="103">
        <f t="shared" si="40"/>
        <v>0</v>
      </c>
      <c r="O70" s="104">
        <f t="shared" si="40"/>
        <v>0</v>
      </c>
      <c r="P70" s="103">
        <f>$H70+$J70+$L70+$N70</f>
        <v>23404300</v>
      </c>
      <c r="Q70" s="104">
        <f>$I70+$K70+$M70+$O70</f>
        <v>25415446</v>
      </c>
      <c r="R70" s="58">
        <f>IF($J70=0,0,(($L70-$J70)/$J70)*100)</f>
        <v>-95.70465559909259</v>
      </c>
      <c r="S70" s="59">
        <f>IF($K70=0,0,(($M70-$K70)/$K70)*100)</f>
        <v>-77.41097131872597</v>
      </c>
      <c r="T70" s="58">
        <f>IF($E70=0,0,($P70/$E70)*100)</f>
        <v>45.707952503710644</v>
      </c>
      <c r="U70" s="60">
        <f>IF($E70=0,0,($Q70/$E70)*100)</f>
        <v>49.63566518240762</v>
      </c>
      <c r="V70" s="103">
        <f>V69</f>
        <v>10478000</v>
      </c>
      <c r="W70" s="104">
        <f>W69</f>
        <v>0</v>
      </c>
    </row>
    <row r="71" spans="1:23" ht="12.75" customHeight="1">
      <c r="A71" s="61" t="s">
        <v>83</v>
      </c>
      <c r="B71" s="105">
        <f>B69</f>
        <v>31592000</v>
      </c>
      <c r="C71" s="105">
        <f>C69</f>
        <v>19612000</v>
      </c>
      <c r="D71" s="105"/>
      <c r="E71" s="105">
        <f>$B71+$C71+$D71</f>
        <v>51204000</v>
      </c>
      <c r="F71" s="106">
        <f aca="true" t="shared" si="41" ref="F71:O71">F69</f>
        <v>51204000</v>
      </c>
      <c r="G71" s="107">
        <f t="shared" si="41"/>
        <v>51204000</v>
      </c>
      <c r="H71" s="106">
        <f t="shared" si="41"/>
        <v>7221000</v>
      </c>
      <c r="I71" s="107">
        <f t="shared" si="41"/>
        <v>7054152</v>
      </c>
      <c r="J71" s="106">
        <f t="shared" si="41"/>
        <v>15516800</v>
      </c>
      <c r="K71" s="107">
        <f t="shared" si="41"/>
        <v>14977926</v>
      </c>
      <c r="L71" s="106">
        <f t="shared" si="41"/>
        <v>666500</v>
      </c>
      <c r="M71" s="107">
        <f t="shared" si="41"/>
        <v>3383368</v>
      </c>
      <c r="N71" s="106">
        <f t="shared" si="41"/>
        <v>0</v>
      </c>
      <c r="O71" s="107">
        <f t="shared" si="41"/>
        <v>0</v>
      </c>
      <c r="P71" s="106">
        <f>$H71+$J71+$L71+$N71</f>
        <v>23404300</v>
      </c>
      <c r="Q71" s="107">
        <f>$I71+$K71+$M71+$O71</f>
        <v>25415446</v>
      </c>
      <c r="R71" s="62">
        <f>IF($J71=0,0,(($L71-$J71)/$J71)*100)</f>
        <v>-95.70465559909259</v>
      </c>
      <c r="S71" s="63">
        <f>IF($K71=0,0,(($M71-$K71)/$K71)*100)</f>
        <v>-77.41097131872597</v>
      </c>
      <c r="T71" s="62">
        <f>IF($E71=0,0,($P71/$E71)*100)</f>
        <v>45.707952503710644</v>
      </c>
      <c r="U71" s="66">
        <f>IF($E71=0,0,($Q71/$E71)*100)</f>
        <v>49.63566518240762</v>
      </c>
      <c r="V71" s="106">
        <f>V69</f>
        <v>10478000</v>
      </c>
      <c r="W71" s="107">
        <f>W69</f>
        <v>0</v>
      </c>
    </row>
    <row r="72" spans="1:23" ht="12.75" customHeight="1" thickBot="1">
      <c r="A72" s="61" t="s">
        <v>85</v>
      </c>
      <c r="B72" s="105">
        <f>SUM(B9:B15,B18:B23,B26:B29,B32,B35:B39,B42:B52,B55:B58,B61:B65,B69)</f>
        <v>209493000</v>
      </c>
      <c r="C72" s="105">
        <f>SUM(C9:C15,C18:C23,C26:C29,C32,C35:C39,C42:C52,C55:C58,C61:C65,C69)</f>
        <v>-61888000</v>
      </c>
      <c r="D72" s="105"/>
      <c r="E72" s="105">
        <f>$B72+$C72+$D72</f>
        <v>147605000</v>
      </c>
      <c r="F72" s="106">
        <f aca="true" t="shared" si="42" ref="F72:O72">SUM(F9:F15,F18:F23,F26:F29,F32,F35:F39,F42:F52,F55:F58,F61:F65,F69)</f>
        <v>147605000</v>
      </c>
      <c r="G72" s="107">
        <f t="shared" si="42"/>
        <v>86605000</v>
      </c>
      <c r="H72" s="106">
        <f t="shared" si="42"/>
        <v>10620000</v>
      </c>
      <c r="I72" s="107">
        <f t="shared" si="42"/>
        <v>9804167</v>
      </c>
      <c r="J72" s="106">
        <f t="shared" si="42"/>
        <v>16731800</v>
      </c>
      <c r="K72" s="107">
        <f t="shared" si="42"/>
        <v>25227421</v>
      </c>
      <c r="L72" s="106">
        <f t="shared" si="42"/>
        <v>18117500</v>
      </c>
      <c r="M72" s="107">
        <f t="shared" si="42"/>
        <v>13152156</v>
      </c>
      <c r="N72" s="106">
        <f t="shared" si="42"/>
        <v>0</v>
      </c>
      <c r="O72" s="107">
        <f t="shared" si="42"/>
        <v>0</v>
      </c>
      <c r="P72" s="106">
        <f>$H72+$J72+$L72+$N72</f>
        <v>45469300</v>
      </c>
      <c r="Q72" s="107">
        <f>$I72+$K72+$M72+$O72</f>
        <v>48183744</v>
      </c>
      <c r="R72" s="62">
        <f>IF($J72=0,0,(($L72-$J72)/$J72)*100)</f>
        <v>8.281834590420637</v>
      </c>
      <c r="S72" s="63">
        <f>IF($K72=0,0,(($M72-$K72)/$K72)*100)</f>
        <v>-47.865633986129616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52.5019340684718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55.636214999134005</v>
      </c>
      <c r="V72" s="106">
        <f>SUM(V9:V15,V18:V23,V26:V29,V32,V35:V39,V42:V52,V55:V58,V61:V65,V69)</f>
        <v>13448000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67.5">
      <c r="A75" s="78" t="s">
        <v>86</v>
      </c>
      <c r="B75" s="79" t="s">
        <v>87</v>
      </c>
      <c r="C75" s="79" t="s">
        <v>88</v>
      </c>
      <c r="D75" s="80" t="s">
        <v>14</v>
      </c>
      <c r="E75" s="79" t="s">
        <v>15</v>
      </c>
      <c r="F75" s="79" t="s">
        <v>16</v>
      </c>
      <c r="G75" s="79" t="s">
        <v>89</v>
      </c>
      <c r="H75" s="79" t="s">
        <v>90</v>
      </c>
      <c r="I75" s="81" t="s">
        <v>19</v>
      </c>
      <c r="J75" s="79" t="s">
        <v>91</v>
      </c>
      <c r="K75" s="81" t="s">
        <v>21</v>
      </c>
      <c r="L75" s="79" t="s">
        <v>92</v>
      </c>
      <c r="M75" s="81" t="s">
        <v>23</v>
      </c>
      <c r="N75" s="79" t="s">
        <v>93</v>
      </c>
      <c r="O75" s="81" t="s">
        <v>25</v>
      </c>
      <c r="P75" s="81" t="s">
        <v>94</v>
      </c>
      <c r="Q75" s="82" t="s">
        <v>27</v>
      </c>
      <c r="R75" s="83" t="s">
        <v>94</v>
      </c>
      <c r="S75" s="84" t="s">
        <v>27</v>
      </c>
      <c r="T75" s="83" t="s">
        <v>95</v>
      </c>
      <c r="U75" s="80" t="s">
        <v>29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118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119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120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121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122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97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98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99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100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101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102</v>
      </c>
      <c r="B91" s="114">
        <v>0</v>
      </c>
      <c r="C91" s="114">
        <v>0</v>
      </c>
      <c r="D91" s="114"/>
      <c r="E91" s="114">
        <f t="shared" si="44"/>
        <v>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103</v>
      </c>
      <c r="B92" s="114">
        <v>0</v>
      </c>
      <c r="C92" s="114">
        <v>0</v>
      </c>
      <c r="D92" s="114"/>
      <c r="E92" s="114">
        <f t="shared" si="44"/>
        <v>0</v>
      </c>
      <c r="F92" s="114">
        <v>0</v>
      </c>
      <c r="G92" s="114">
        <v>0</v>
      </c>
      <c r="H92" s="114"/>
      <c r="I92" s="114"/>
      <c r="J92" s="114"/>
      <c r="K92" s="114"/>
      <c r="L92" s="114"/>
      <c r="M92" s="114"/>
      <c r="N92" s="114"/>
      <c r="O92" s="114"/>
      <c r="P92" s="116">
        <f t="shared" si="45"/>
        <v>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0</v>
      </c>
      <c r="U92" s="91">
        <f t="shared" si="50"/>
        <v>0</v>
      </c>
      <c r="V92" s="114"/>
      <c r="W92" s="114"/>
    </row>
    <row r="93" spans="1:23" ht="12.75">
      <c r="A93" s="92" t="s">
        <v>104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105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2.5" hidden="1">
      <c r="A95" s="19" t="s">
        <v>123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83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124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125</v>
      </c>
    </row>
    <row r="116" ht="12.75">
      <c r="A116" s="29" t="s">
        <v>126</v>
      </c>
    </row>
    <row r="117" spans="1:22" ht="12.75">
      <c r="A117" s="29" t="s">
        <v>127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2.75">
      <c r="A118" s="29" t="s">
        <v>128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2.75">
      <c r="A119" s="29" t="s">
        <v>129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130</v>
      </c>
    </row>
    <row r="123" spans="1:23" ht="12.75">
      <c r="A123" s="31"/>
      <c r="G123" s="31"/>
      <c r="W123" s="31"/>
    </row>
    <row r="124" spans="1:23" ht="12.75">
      <c r="A124" s="31"/>
      <c r="G124" s="31"/>
      <c r="W124" s="31"/>
    </row>
    <row r="125" spans="1:23" ht="12.7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7" t="s">
        <v>12</v>
      </c>
      <c r="B7" s="38" t="s">
        <v>132</v>
      </c>
      <c r="C7" s="38" t="s">
        <v>13</v>
      </c>
      <c r="D7" s="38" t="s">
        <v>14</v>
      </c>
      <c r="E7" s="38" t="s">
        <v>15</v>
      </c>
      <c r="F7" s="39" t="s">
        <v>16</v>
      </c>
      <c r="G7" s="40" t="s">
        <v>17</v>
      </c>
      <c r="H7" s="39" t="s">
        <v>18</v>
      </c>
      <c r="I7" s="40" t="s">
        <v>19</v>
      </c>
      <c r="J7" s="39" t="s">
        <v>20</v>
      </c>
      <c r="K7" s="40" t="s">
        <v>21</v>
      </c>
      <c r="L7" s="39" t="s">
        <v>22</v>
      </c>
      <c r="M7" s="40" t="s">
        <v>23</v>
      </c>
      <c r="N7" s="39" t="s">
        <v>24</v>
      </c>
      <c r="O7" s="40" t="s">
        <v>25</v>
      </c>
      <c r="P7" s="39" t="s">
        <v>26</v>
      </c>
      <c r="Q7" s="40" t="s">
        <v>27</v>
      </c>
      <c r="R7" s="39" t="s">
        <v>26</v>
      </c>
      <c r="S7" s="40" t="s">
        <v>27</v>
      </c>
      <c r="T7" s="39" t="s">
        <v>28</v>
      </c>
      <c r="U7" s="40" t="s">
        <v>29</v>
      </c>
      <c r="V7" s="39" t="s">
        <v>15</v>
      </c>
      <c r="W7" s="40" t="s">
        <v>30</v>
      </c>
    </row>
    <row r="8" spans="1:23" ht="12.75" customHeight="1">
      <c r="A8" s="41" t="s">
        <v>31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>
      <c r="A9" s="48" t="s">
        <v>32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33</v>
      </c>
      <c r="B10" s="93">
        <v>1550000</v>
      </c>
      <c r="C10" s="93">
        <v>0</v>
      </c>
      <c r="D10" s="93"/>
      <c r="E10" s="93">
        <f aca="true" t="shared" si="0" ref="E10:E16">$B10+$C10+$D10</f>
        <v>1550000</v>
      </c>
      <c r="F10" s="94">
        <v>1550000</v>
      </c>
      <c r="G10" s="95">
        <v>1550000</v>
      </c>
      <c r="H10" s="94">
        <v>114000</v>
      </c>
      <c r="I10" s="95">
        <v>705863</v>
      </c>
      <c r="J10" s="94">
        <v>406000</v>
      </c>
      <c r="K10" s="95">
        <v>1073714</v>
      </c>
      <c r="L10" s="94">
        <v>391000</v>
      </c>
      <c r="M10" s="95">
        <v>994065</v>
      </c>
      <c r="N10" s="94"/>
      <c r="O10" s="95"/>
      <c r="P10" s="94">
        <f aca="true" t="shared" si="1" ref="P10:P16">$H10+$J10+$L10+$N10</f>
        <v>911000</v>
      </c>
      <c r="Q10" s="95">
        <f aca="true" t="shared" si="2" ref="Q10:Q16">$I10+$K10+$M10+$O10</f>
        <v>2773642</v>
      </c>
      <c r="R10" s="49">
        <f aca="true" t="shared" si="3" ref="R10:R16">IF($J10=0,0,(($L10-$J10)/$J10)*100)</f>
        <v>-3.6945812807881775</v>
      </c>
      <c r="S10" s="50">
        <f aca="true" t="shared" si="4" ref="S10:S16">IF($K10=0,0,(($M10-$K10)/$K10)*100)</f>
        <v>-7.418083400235072</v>
      </c>
      <c r="T10" s="49">
        <f aca="true" t="shared" si="5" ref="T10:T15">IF($E10=0,0,($P10/$E10)*100)</f>
        <v>58.774193548387096</v>
      </c>
      <c r="U10" s="51">
        <f aca="true" t="shared" si="6" ref="U10:U15">IF($E10=0,0,($Q10/$E10)*100)</f>
        <v>178.9446451612903</v>
      </c>
      <c r="V10" s="94">
        <v>0</v>
      </c>
      <c r="W10" s="95">
        <v>0</v>
      </c>
    </row>
    <row r="11" spans="1:23" ht="12.75" customHeight="1">
      <c r="A11" s="48" t="s">
        <v>34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35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36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37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38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39</v>
      </c>
      <c r="B16" s="96">
        <f>SUM(B9:B15)</f>
        <v>1550000</v>
      </c>
      <c r="C16" s="96">
        <f>SUM(C9:C15)</f>
        <v>0</v>
      </c>
      <c r="D16" s="96"/>
      <c r="E16" s="96">
        <f t="shared" si="0"/>
        <v>1550000</v>
      </c>
      <c r="F16" s="97">
        <f aca="true" t="shared" si="7" ref="F16:O16">SUM(F9:F15)</f>
        <v>1550000</v>
      </c>
      <c r="G16" s="98">
        <f t="shared" si="7"/>
        <v>1550000</v>
      </c>
      <c r="H16" s="97">
        <f t="shared" si="7"/>
        <v>114000</v>
      </c>
      <c r="I16" s="98">
        <f t="shared" si="7"/>
        <v>705863</v>
      </c>
      <c r="J16" s="97">
        <f t="shared" si="7"/>
        <v>406000</v>
      </c>
      <c r="K16" s="98">
        <f t="shared" si="7"/>
        <v>1073714</v>
      </c>
      <c r="L16" s="97">
        <f t="shared" si="7"/>
        <v>391000</v>
      </c>
      <c r="M16" s="98">
        <f t="shared" si="7"/>
        <v>994065</v>
      </c>
      <c r="N16" s="97">
        <f t="shared" si="7"/>
        <v>0</v>
      </c>
      <c r="O16" s="98">
        <f t="shared" si="7"/>
        <v>0</v>
      </c>
      <c r="P16" s="97">
        <f t="shared" si="1"/>
        <v>911000</v>
      </c>
      <c r="Q16" s="98">
        <f t="shared" si="2"/>
        <v>2773642</v>
      </c>
      <c r="R16" s="53">
        <f t="shared" si="3"/>
        <v>-3.6945812807881775</v>
      </c>
      <c r="S16" s="54">
        <f t="shared" si="4"/>
        <v>-7.418083400235072</v>
      </c>
      <c r="T16" s="53">
        <f>IF((SUM($E9:$E13)+$E15)=0,0,(P16/(SUM($E9:$E13)+$E15)*100))</f>
        <v>58.774193548387096</v>
      </c>
      <c r="U16" s="55">
        <f>IF((SUM($E9:$E13)+$E15)=0,0,(Q16/(SUM($E9:$E13)+$E15)*100))</f>
        <v>178.9446451612903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40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41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42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43</v>
      </c>
      <c r="B20" s="93">
        <v>685000</v>
      </c>
      <c r="C20" s="93">
        <v>0</v>
      </c>
      <c r="D20" s="93"/>
      <c r="E20" s="93">
        <f t="shared" si="8"/>
        <v>685000</v>
      </c>
      <c r="F20" s="94">
        <v>685000</v>
      </c>
      <c r="G20" s="95">
        <v>685000</v>
      </c>
      <c r="H20" s="94">
        <v>685000</v>
      </c>
      <c r="I20" s="95">
        <v>273980</v>
      </c>
      <c r="J20" s="94"/>
      <c r="K20" s="95"/>
      <c r="L20" s="94"/>
      <c r="M20" s="95"/>
      <c r="N20" s="94"/>
      <c r="O20" s="95"/>
      <c r="P20" s="94">
        <f t="shared" si="9"/>
        <v>685000</v>
      </c>
      <c r="Q20" s="95">
        <f t="shared" si="10"/>
        <v>273980</v>
      </c>
      <c r="R20" s="49">
        <f t="shared" si="11"/>
        <v>0</v>
      </c>
      <c r="S20" s="50">
        <f t="shared" si="12"/>
        <v>0</v>
      </c>
      <c r="T20" s="49">
        <f t="shared" si="13"/>
        <v>100</v>
      </c>
      <c r="U20" s="51">
        <f t="shared" si="14"/>
        <v>39.9970802919708</v>
      </c>
      <c r="V20" s="94">
        <v>0</v>
      </c>
      <c r="W20" s="95">
        <v>0</v>
      </c>
    </row>
    <row r="21" spans="1:23" ht="12.75" customHeight="1">
      <c r="A21" s="48" t="s">
        <v>44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45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46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39</v>
      </c>
      <c r="B24" s="96">
        <f>SUM(B18:B23)</f>
        <v>685000</v>
      </c>
      <c r="C24" s="96">
        <f>SUM(C18:C23)</f>
        <v>0</v>
      </c>
      <c r="D24" s="96"/>
      <c r="E24" s="96">
        <f t="shared" si="8"/>
        <v>685000</v>
      </c>
      <c r="F24" s="97">
        <f aca="true" t="shared" si="15" ref="F24:O24">SUM(F18:F23)</f>
        <v>685000</v>
      </c>
      <c r="G24" s="98">
        <f t="shared" si="15"/>
        <v>685000</v>
      </c>
      <c r="H24" s="97">
        <f t="shared" si="15"/>
        <v>685000</v>
      </c>
      <c r="I24" s="98">
        <f t="shared" si="15"/>
        <v>273980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685000</v>
      </c>
      <c r="Q24" s="98">
        <f t="shared" si="10"/>
        <v>273980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100</v>
      </c>
      <c r="U24" s="55">
        <f>IF(($E24-$E19-$E23)=0,0,($Q24/($E24-$E19-$E23))*100)</f>
        <v>39.9970802919708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47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49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50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51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39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IF($J30=0,0,(($L30-$J30)/$J30)*100)</f>
        <v>0</v>
      </c>
      <c r="S30" s="54">
        <f>IF($K30=0,0,(($M30-$K30)/$K30)*100)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52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53</v>
      </c>
      <c r="B32" s="93">
        <v>1367000</v>
      </c>
      <c r="C32" s="93">
        <v>0</v>
      </c>
      <c r="D32" s="93"/>
      <c r="E32" s="93">
        <f>$B32+$C32+$D32</f>
        <v>1367000</v>
      </c>
      <c r="F32" s="94">
        <v>1367000</v>
      </c>
      <c r="G32" s="95">
        <v>1367000</v>
      </c>
      <c r="H32" s="94">
        <v>169000</v>
      </c>
      <c r="I32" s="95">
        <v>2318189</v>
      </c>
      <c r="J32" s="94">
        <v>369000</v>
      </c>
      <c r="K32" s="95">
        <v>2876953</v>
      </c>
      <c r="L32" s="94">
        <v>759000</v>
      </c>
      <c r="M32" s="95">
        <v>2723477</v>
      </c>
      <c r="N32" s="94"/>
      <c r="O32" s="95"/>
      <c r="P32" s="94">
        <f>$H32+$J32+$L32+$N32</f>
        <v>1297000</v>
      </c>
      <c r="Q32" s="95">
        <f>$I32+$K32+$M32+$O32</f>
        <v>7918619</v>
      </c>
      <c r="R32" s="49">
        <f>IF($J32=0,0,(($L32-$J32)/$J32)*100)</f>
        <v>105.6910569105691</v>
      </c>
      <c r="S32" s="50">
        <f>IF($K32=0,0,(($M32-$K32)/$K32)*100)</f>
        <v>-5.3346717864351625</v>
      </c>
      <c r="T32" s="49">
        <f>IF($E32=0,0,($P32/$E32)*100)</f>
        <v>94.87929773226043</v>
      </c>
      <c r="U32" s="51">
        <f>IF($E32=0,0,($Q32/$E32)*100)</f>
        <v>579.2698610095099</v>
      </c>
      <c r="V32" s="94">
        <v>0</v>
      </c>
      <c r="W32" s="95">
        <v>0</v>
      </c>
    </row>
    <row r="33" spans="1:23" ht="12.75" customHeight="1">
      <c r="A33" s="52" t="s">
        <v>39</v>
      </c>
      <c r="B33" s="96">
        <f>B32</f>
        <v>1367000</v>
      </c>
      <c r="C33" s="96">
        <f>C32</f>
        <v>0</v>
      </c>
      <c r="D33" s="96"/>
      <c r="E33" s="96">
        <f>$B33+$C33+$D33</f>
        <v>1367000</v>
      </c>
      <c r="F33" s="97">
        <f aca="true" t="shared" si="17" ref="F33:O33">F32</f>
        <v>1367000</v>
      </c>
      <c r="G33" s="98">
        <f t="shared" si="17"/>
        <v>1367000</v>
      </c>
      <c r="H33" s="97">
        <f t="shared" si="17"/>
        <v>169000</v>
      </c>
      <c r="I33" s="98">
        <f t="shared" si="17"/>
        <v>2318189</v>
      </c>
      <c r="J33" s="97">
        <f t="shared" si="17"/>
        <v>369000</v>
      </c>
      <c r="K33" s="98">
        <f t="shared" si="17"/>
        <v>2876953</v>
      </c>
      <c r="L33" s="97">
        <f t="shared" si="17"/>
        <v>759000</v>
      </c>
      <c r="M33" s="98">
        <f t="shared" si="17"/>
        <v>2723477</v>
      </c>
      <c r="N33" s="97">
        <f t="shared" si="17"/>
        <v>0</v>
      </c>
      <c r="O33" s="98">
        <f t="shared" si="17"/>
        <v>0</v>
      </c>
      <c r="P33" s="97">
        <f>$H33+$J33+$L33+$N33</f>
        <v>1297000</v>
      </c>
      <c r="Q33" s="98">
        <f>$I33+$K33+$M33+$O33</f>
        <v>7918619</v>
      </c>
      <c r="R33" s="53">
        <f>IF($J33=0,0,(($L33-$J33)/$J33)*100)</f>
        <v>105.6910569105691</v>
      </c>
      <c r="S33" s="54">
        <f>IF($K33=0,0,(($M33-$K33)/$K33)*100)</f>
        <v>-5.3346717864351625</v>
      </c>
      <c r="T33" s="53">
        <f>IF($E33=0,0,($P33/$E33)*100)</f>
        <v>94.87929773226043</v>
      </c>
      <c r="U33" s="55">
        <f>IF($E33=0,0,($Q33/$E33)*100)</f>
        <v>579.2698610095099</v>
      </c>
      <c r="V33" s="97">
        <f>V32</f>
        <v>0</v>
      </c>
      <c r="W33" s="98">
        <f>W32</f>
        <v>0</v>
      </c>
    </row>
    <row r="34" spans="1:23" ht="12.75" customHeight="1">
      <c r="A34" s="41" t="s">
        <v>54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55</v>
      </c>
      <c r="B35" s="93">
        <v>19000000</v>
      </c>
      <c r="C35" s="93">
        <v>15949000</v>
      </c>
      <c r="D35" s="93"/>
      <c r="E35" s="93">
        <f aca="true" t="shared" si="18" ref="E35:E40">$B35+$C35+$D35</f>
        <v>34949000</v>
      </c>
      <c r="F35" s="94">
        <v>34949000</v>
      </c>
      <c r="G35" s="95">
        <v>34949000</v>
      </c>
      <c r="H35" s="94">
        <v>14127000</v>
      </c>
      <c r="I35" s="95">
        <v>12980189</v>
      </c>
      <c r="J35" s="94">
        <v>3195000</v>
      </c>
      <c r="K35" s="95">
        <v>61834</v>
      </c>
      <c r="L35" s="94"/>
      <c r="M35" s="95">
        <v>454893</v>
      </c>
      <c r="N35" s="94"/>
      <c r="O35" s="95"/>
      <c r="P35" s="94">
        <f aca="true" t="shared" si="19" ref="P35:P40">$H35+$J35+$L35+$N35</f>
        <v>17322000</v>
      </c>
      <c r="Q35" s="95">
        <f aca="true" t="shared" si="20" ref="Q35:Q40">$I35+$K35+$M35+$O35</f>
        <v>13496916</v>
      </c>
      <c r="R35" s="49">
        <f aca="true" t="shared" si="21" ref="R35:R40">IF($J35=0,0,(($L35-$J35)/$J35)*100)</f>
        <v>-100</v>
      </c>
      <c r="S35" s="50">
        <f aca="true" t="shared" si="22" ref="S35:S40">IF($K35=0,0,(($M35-$K35)/$K35)*100)</f>
        <v>635.6680790503607</v>
      </c>
      <c r="T35" s="49">
        <f>IF($E35=0,0,($P35/$E35)*100)</f>
        <v>49.56364988983948</v>
      </c>
      <c r="U35" s="51">
        <f>IF($E35=0,0,($Q35/$E35)*100)</f>
        <v>38.6188903831297</v>
      </c>
      <c r="V35" s="94">
        <v>0</v>
      </c>
      <c r="W35" s="95">
        <v>0</v>
      </c>
    </row>
    <row r="36" spans="1:23" ht="12.75" customHeight="1">
      <c r="A36" s="48" t="s">
        <v>56</v>
      </c>
      <c r="B36" s="93">
        <v>0</v>
      </c>
      <c r="C36" s="93">
        <v>0</v>
      </c>
      <c r="D36" s="93"/>
      <c r="E36" s="93">
        <f t="shared" si="18"/>
        <v>0</v>
      </c>
      <c r="F36" s="94">
        <v>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57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58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59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39</v>
      </c>
      <c r="B40" s="96">
        <f>SUM(B35:B39)</f>
        <v>19000000</v>
      </c>
      <c r="C40" s="96">
        <f>SUM(C35:C39)</f>
        <v>15949000</v>
      </c>
      <c r="D40" s="96"/>
      <c r="E40" s="96">
        <f t="shared" si="18"/>
        <v>34949000</v>
      </c>
      <c r="F40" s="97">
        <f aca="true" t="shared" si="23" ref="F40:O40">SUM(F35:F39)</f>
        <v>34949000</v>
      </c>
      <c r="G40" s="98">
        <f t="shared" si="23"/>
        <v>34949000</v>
      </c>
      <c r="H40" s="97">
        <f t="shared" si="23"/>
        <v>14127000</v>
      </c>
      <c r="I40" s="98">
        <f t="shared" si="23"/>
        <v>12980189</v>
      </c>
      <c r="J40" s="97">
        <f t="shared" si="23"/>
        <v>3195000</v>
      </c>
      <c r="K40" s="98">
        <f t="shared" si="23"/>
        <v>61834</v>
      </c>
      <c r="L40" s="97">
        <f t="shared" si="23"/>
        <v>0</v>
      </c>
      <c r="M40" s="98">
        <f t="shared" si="23"/>
        <v>454893</v>
      </c>
      <c r="N40" s="97">
        <f t="shared" si="23"/>
        <v>0</v>
      </c>
      <c r="O40" s="98">
        <f t="shared" si="23"/>
        <v>0</v>
      </c>
      <c r="P40" s="97">
        <f t="shared" si="19"/>
        <v>17322000</v>
      </c>
      <c r="Q40" s="98">
        <f t="shared" si="20"/>
        <v>13496916</v>
      </c>
      <c r="R40" s="53">
        <f t="shared" si="21"/>
        <v>-100</v>
      </c>
      <c r="S40" s="54">
        <f t="shared" si="22"/>
        <v>635.6680790503607</v>
      </c>
      <c r="T40" s="53">
        <f>IF((+$E35+$E38)=0,0,(P40/(+$E35+$E38))*100)</f>
        <v>49.56364988983948</v>
      </c>
      <c r="U40" s="55">
        <f>IF((+$E35+$E38)=0,0,(Q40/(+$E35+$E38))*100)</f>
        <v>38.6188903831297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60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61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62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63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64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65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66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/>
    </row>
    <row r="48" spans="1:23" ht="12.75" customHeight="1">
      <c r="A48" s="48" t="s">
        <v>67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68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69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70</v>
      </c>
      <c r="B51" s="93">
        <v>15825000</v>
      </c>
      <c r="C51" s="93">
        <v>-5825000</v>
      </c>
      <c r="D51" s="93"/>
      <c r="E51" s="93">
        <f t="shared" si="24"/>
        <v>10000000</v>
      </c>
      <c r="F51" s="94">
        <v>10000000</v>
      </c>
      <c r="G51" s="95">
        <v>10000000</v>
      </c>
      <c r="H51" s="94"/>
      <c r="I51" s="95">
        <v>2924305</v>
      </c>
      <c r="J51" s="94"/>
      <c r="K51" s="95">
        <v>1608642</v>
      </c>
      <c r="L51" s="94"/>
      <c r="M51" s="95">
        <v>1511893</v>
      </c>
      <c r="N51" s="94"/>
      <c r="O51" s="95"/>
      <c r="P51" s="94">
        <f t="shared" si="25"/>
        <v>0</v>
      </c>
      <c r="Q51" s="95">
        <f t="shared" si="26"/>
        <v>6044840</v>
      </c>
      <c r="R51" s="49">
        <f t="shared" si="27"/>
        <v>0</v>
      </c>
      <c r="S51" s="50">
        <f t="shared" si="28"/>
        <v>-6.01432761298039</v>
      </c>
      <c r="T51" s="49">
        <f t="shared" si="29"/>
        <v>0</v>
      </c>
      <c r="U51" s="51">
        <f t="shared" si="30"/>
        <v>60.4484</v>
      </c>
      <c r="V51" s="94">
        <v>4314000</v>
      </c>
      <c r="W51" s="95">
        <v>0</v>
      </c>
    </row>
    <row r="52" spans="1:23" ht="12.75" customHeight="1">
      <c r="A52" s="48" t="s">
        <v>71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39</v>
      </c>
      <c r="B53" s="96">
        <f>SUM(B42:B52)</f>
        <v>15825000</v>
      </c>
      <c r="C53" s="96">
        <f>SUM(C42:C52)</f>
        <v>-5825000</v>
      </c>
      <c r="D53" s="96"/>
      <c r="E53" s="96">
        <f t="shared" si="24"/>
        <v>10000000</v>
      </c>
      <c r="F53" s="97">
        <f aca="true" t="shared" si="31" ref="F53:O53">SUM(F42:F52)</f>
        <v>10000000</v>
      </c>
      <c r="G53" s="98">
        <f t="shared" si="31"/>
        <v>10000000</v>
      </c>
      <c r="H53" s="97">
        <f t="shared" si="31"/>
        <v>0</v>
      </c>
      <c r="I53" s="98">
        <f t="shared" si="31"/>
        <v>2924305</v>
      </c>
      <c r="J53" s="97">
        <f t="shared" si="31"/>
        <v>0</v>
      </c>
      <c r="K53" s="98">
        <f t="shared" si="31"/>
        <v>1608642</v>
      </c>
      <c r="L53" s="97">
        <f t="shared" si="31"/>
        <v>0</v>
      </c>
      <c r="M53" s="98">
        <f t="shared" si="31"/>
        <v>1511893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6044840</v>
      </c>
      <c r="R53" s="53">
        <f t="shared" si="27"/>
        <v>0</v>
      </c>
      <c r="S53" s="54">
        <f t="shared" si="28"/>
        <v>-6.01432761298039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60.4484</v>
      </c>
      <c r="V53" s="97">
        <f>SUM(V42:V52)</f>
        <v>4314000</v>
      </c>
      <c r="W53" s="98">
        <f>SUM(W42:W52)</f>
        <v>0</v>
      </c>
    </row>
    <row r="54" spans="1:23" ht="12.75" customHeight="1">
      <c r="A54" s="41" t="s">
        <v>72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73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74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75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76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39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77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78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79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80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81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82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39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83</v>
      </c>
      <c r="B67" s="105">
        <f>SUM(B9:B15,B18:B23,B26:B29,B32,B35:B39,B42:B52,B55:B58,B61:B65)</f>
        <v>38427000</v>
      </c>
      <c r="C67" s="105">
        <f>SUM(C9:C15,C18:C23,C26:C29,C32,C35:C39,C42:C52,C55:C58,C61:C65)</f>
        <v>10124000</v>
      </c>
      <c r="D67" s="105"/>
      <c r="E67" s="105">
        <f t="shared" si="33"/>
        <v>48551000</v>
      </c>
      <c r="F67" s="106">
        <f aca="true" t="shared" si="39" ref="F67:O67">SUM(F9:F15,F18:F23,F26:F29,F32,F35:F39,F42:F52,F55:F58,F61:F65)</f>
        <v>48551000</v>
      </c>
      <c r="G67" s="107">
        <f t="shared" si="39"/>
        <v>48551000</v>
      </c>
      <c r="H67" s="106">
        <f t="shared" si="39"/>
        <v>15095000</v>
      </c>
      <c r="I67" s="107">
        <f t="shared" si="39"/>
        <v>19202526</v>
      </c>
      <c r="J67" s="106">
        <f t="shared" si="39"/>
        <v>3970000</v>
      </c>
      <c r="K67" s="107">
        <f t="shared" si="39"/>
        <v>5621143</v>
      </c>
      <c r="L67" s="106">
        <f t="shared" si="39"/>
        <v>1150000</v>
      </c>
      <c r="M67" s="107">
        <f t="shared" si="39"/>
        <v>5684328</v>
      </c>
      <c r="N67" s="106">
        <f t="shared" si="39"/>
        <v>0</v>
      </c>
      <c r="O67" s="107">
        <f t="shared" si="39"/>
        <v>0</v>
      </c>
      <c r="P67" s="106">
        <f t="shared" si="34"/>
        <v>20215000</v>
      </c>
      <c r="Q67" s="107">
        <f t="shared" si="35"/>
        <v>30507997</v>
      </c>
      <c r="R67" s="62">
        <f t="shared" si="36"/>
        <v>-71.03274559193954</v>
      </c>
      <c r="S67" s="63">
        <f t="shared" si="37"/>
        <v>1.1240596440972948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41.63662952359375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62.837010566208725</v>
      </c>
      <c r="V67" s="106">
        <f>SUM(V9:V15,V18:V23,V26:V29,V32,V35:V39,V42:V52,V55:V58,V61:V65)</f>
        <v>4314000</v>
      </c>
      <c r="W67" s="107">
        <f>SUM(W9:W15,W18:W23,W26:W29,W32,W35:W39,W42:W52,W55:W58,W61:W65)</f>
        <v>0</v>
      </c>
    </row>
    <row r="68" spans="1:23" ht="12.75" customHeight="1">
      <c r="A68" s="41" t="s">
        <v>40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84</v>
      </c>
      <c r="B69" s="93">
        <v>26249000</v>
      </c>
      <c r="C69" s="93">
        <v>-322000</v>
      </c>
      <c r="D69" s="93"/>
      <c r="E69" s="93">
        <f>$B69+$C69+$D69</f>
        <v>25927000</v>
      </c>
      <c r="F69" s="94">
        <v>25927000</v>
      </c>
      <c r="G69" s="95">
        <v>25927000</v>
      </c>
      <c r="H69" s="94">
        <v>4436000</v>
      </c>
      <c r="I69" s="95">
        <v>5379624</v>
      </c>
      <c r="J69" s="94">
        <v>6719700</v>
      </c>
      <c r="K69" s="95">
        <v>5798614</v>
      </c>
      <c r="L69" s="94">
        <v>6542500</v>
      </c>
      <c r="M69" s="95">
        <v>8263496</v>
      </c>
      <c r="N69" s="94"/>
      <c r="O69" s="95"/>
      <c r="P69" s="94">
        <f>$H69+$J69+$L69+$N69</f>
        <v>17698200</v>
      </c>
      <c r="Q69" s="95">
        <f>$I69+$K69+$M69+$O69</f>
        <v>19441734</v>
      </c>
      <c r="R69" s="49">
        <f>IF($J69=0,0,(($L69-$J69)/$J69)*100)</f>
        <v>-2.637022486122892</v>
      </c>
      <c r="S69" s="50">
        <f>IF($K69=0,0,(($M69-$K69)/$K69)*100)</f>
        <v>42.50812349295883</v>
      </c>
      <c r="T69" s="49">
        <f>IF($E69=0,0,($P69/$E69)*100)</f>
        <v>68.26165773132256</v>
      </c>
      <c r="U69" s="51">
        <f>IF($E69=0,0,($Q69/$E69)*100)</f>
        <v>74.98643884753345</v>
      </c>
      <c r="V69" s="94">
        <v>4337000</v>
      </c>
      <c r="W69" s="95">
        <v>0</v>
      </c>
    </row>
    <row r="70" spans="1:23" ht="12.75" customHeight="1">
      <c r="A70" s="57" t="s">
        <v>39</v>
      </c>
      <c r="B70" s="102">
        <f>B69</f>
        <v>26249000</v>
      </c>
      <c r="C70" s="102">
        <f>C69</f>
        <v>-322000</v>
      </c>
      <c r="D70" s="102"/>
      <c r="E70" s="102">
        <f>$B70+$C70+$D70</f>
        <v>25927000</v>
      </c>
      <c r="F70" s="103">
        <f aca="true" t="shared" si="40" ref="F70:O70">F69</f>
        <v>25927000</v>
      </c>
      <c r="G70" s="104">
        <f t="shared" si="40"/>
        <v>25927000</v>
      </c>
      <c r="H70" s="103">
        <f t="shared" si="40"/>
        <v>4436000</v>
      </c>
      <c r="I70" s="104">
        <f t="shared" si="40"/>
        <v>5379624</v>
      </c>
      <c r="J70" s="103">
        <f t="shared" si="40"/>
        <v>6719700</v>
      </c>
      <c r="K70" s="104">
        <f t="shared" si="40"/>
        <v>5798614</v>
      </c>
      <c r="L70" s="103">
        <f t="shared" si="40"/>
        <v>6542500</v>
      </c>
      <c r="M70" s="104">
        <f t="shared" si="40"/>
        <v>8263496</v>
      </c>
      <c r="N70" s="103">
        <f t="shared" si="40"/>
        <v>0</v>
      </c>
      <c r="O70" s="104">
        <f t="shared" si="40"/>
        <v>0</v>
      </c>
      <c r="P70" s="103">
        <f>$H70+$J70+$L70+$N70</f>
        <v>17698200</v>
      </c>
      <c r="Q70" s="104">
        <f>$I70+$K70+$M70+$O70</f>
        <v>19441734</v>
      </c>
      <c r="R70" s="58">
        <f>IF($J70=0,0,(($L70-$J70)/$J70)*100)</f>
        <v>-2.637022486122892</v>
      </c>
      <c r="S70" s="59">
        <f>IF($K70=0,0,(($M70-$K70)/$K70)*100)</f>
        <v>42.50812349295883</v>
      </c>
      <c r="T70" s="58">
        <f>IF($E70=0,0,($P70/$E70)*100)</f>
        <v>68.26165773132256</v>
      </c>
      <c r="U70" s="60">
        <f>IF($E70=0,0,($Q70/$E70)*100)</f>
        <v>74.98643884753345</v>
      </c>
      <c r="V70" s="103">
        <f>V69</f>
        <v>4337000</v>
      </c>
      <c r="W70" s="104">
        <f>W69</f>
        <v>0</v>
      </c>
    </row>
    <row r="71" spans="1:23" ht="12.75" customHeight="1">
      <c r="A71" s="61" t="s">
        <v>83</v>
      </c>
      <c r="B71" s="105">
        <f>B69</f>
        <v>26249000</v>
      </c>
      <c r="C71" s="105">
        <f>C69</f>
        <v>-322000</v>
      </c>
      <c r="D71" s="105"/>
      <c r="E71" s="105">
        <f>$B71+$C71+$D71</f>
        <v>25927000</v>
      </c>
      <c r="F71" s="106">
        <f aca="true" t="shared" si="41" ref="F71:O71">F69</f>
        <v>25927000</v>
      </c>
      <c r="G71" s="107">
        <f t="shared" si="41"/>
        <v>25927000</v>
      </c>
      <c r="H71" s="106">
        <f t="shared" si="41"/>
        <v>4436000</v>
      </c>
      <c r="I71" s="107">
        <f t="shared" si="41"/>
        <v>5379624</v>
      </c>
      <c r="J71" s="106">
        <f t="shared" si="41"/>
        <v>6719700</v>
      </c>
      <c r="K71" s="107">
        <f t="shared" si="41"/>
        <v>5798614</v>
      </c>
      <c r="L71" s="106">
        <f t="shared" si="41"/>
        <v>6542500</v>
      </c>
      <c r="M71" s="107">
        <f t="shared" si="41"/>
        <v>8263496</v>
      </c>
      <c r="N71" s="106">
        <f t="shared" si="41"/>
        <v>0</v>
      </c>
      <c r="O71" s="107">
        <f t="shared" si="41"/>
        <v>0</v>
      </c>
      <c r="P71" s="106">
        <f>$H71+$J71+$L71+$N71</f>
        <v>17698200</v>
      </c>
      <c r="Q71" s="107">
        <f>$I71+$K71+$M71+$O71</f>
        <v>19441734</v>
      </c>
      <c r="R71" s="62">
        <f>IF($J71=0,0,(($L71-$J71)/$J71)*100)</f>
        <v>-2.637022486122892</v>
      </c>
      <c r="S71" s="63">
        <f>IF($K71=0,0,(($M71-$K71)/$K71)*100)</f>
        <v>42.50812349295883</v>
      </c>
      <c r="T71" s="62">
        <f>IF($E71=0,0,($P71/$E71)*100)</f>
        <v>68.26165773132256</v>
      </c>
      <c r="U71" s="66">
        <f>IF($E71=0,0,($Q71/$E71)*100)</f>
        <v>74.98643884753345</v>
      </c>
      <c r="V71" s="106">
        <f>V69</f>
        <v>4337000</v>
      </c>
      <c r="W71" s="107">
        <f>W69</f>
        <v>0</v>
      </c>
    </row>
    <row r="72" spans="1:23" ht="12.75" customHeight="1" thickBot="1">
      <c r="A72" s="61" t="s">
        <v>85</v>
      </c>
      <c r="B72" s="105">
        <f>SUM(B9:B15,B18:B23,B26:B29,B32,B35:B39,B42:B52,B55:B58,B61:B65,B69)</f>
        <v>64676000</v>
      </c>
      <c r="C72" s="105">
        <f>SUM(C9:C15,C18:C23,C26:C29,C32,C35:C39,C42:C52,C55:C58,C61:C65,C69)</f>
        <v>9802000</v>
      </c>
      <c r="D72" s="105"/>
      <c r="E72" s="105">
        <f>$B72+$C72+$D72</f>
        <v>74478000</v>
      </c>
      <c r="F72" s="106">
        <f aca="true" t="shared" si="42" ref="F72:O72">SUM(F9:F15,F18:F23,F26:F29,F32,F35:F39,F42:F52,F55:F58,F61:F65,F69)</f>
        <v>74478000</v>
      </c>
      <c r="G72" s="107">
        <f t="shared" si="42"/>
        <v>74478000</v>
      </c>
      <c r="H72" s="106">
        <f t="shared" si="42"/>
        <v>19531000</v>
      </c>
      <c r="I72" s="107">
        <f t="shared" si="42"/>
        <v>24582150</v>
      </c>
      <c r="J72" s="106">
        <f t="shared" si="42"/>
        <v>10689700</v>
      </c>
      <c r="K72" s="107">
        <f t="shared" si="42"/>
        <v>11419757</v>
      </c>
      <c r="L72" s="106">
        <f t="shared" si="42"/>
        <v>7692500</v>
      </c>
      <c r="M72" s="107">
        <f t="shared" si="42"/>
        <v>13947824</v>
      </c>
      <c r="N72" s="106">
        <f t="shared" si="42"/>
        <v>0</v>
      </c>
      <c r="O72" s="107">
        <f t="shared" si="42"/>
        <v>0</v>
      </c>
      <c r="P72" s="106">
        <f>$H72+$J72+$L72+$N72</f>
        <v>37913200</v>
      </c>
      <c r="Q72" s="107">
        <f>$I72+$K72+$M72+$O72</f>
        <v>49949731</v>
      </c>
      <c r="R72" s="62">
        <f>IF($J72=0,0,(($L72-$J72)/$J72)*100)</f>
        <v>-28.0382050010758</v>
      </c>
      <c r="S72" s="63">
        <f>IF($K72=0,0,(($M72-$K72)/$K72)*100)</f>
        <v>22.137660197147802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50.90523376030506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67.06642364188082</v>
      </c>
      <c r="V72" s="106">
        <f>SUM(V9:V15,V18:V23,V26:V29,V32,V35:V39,V42:V52,V55:V58,V61:V65,V69)</f>
        <v>8651000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67.5">
      <c r="A75" s="78" t="s">
        <v>86</v>
      </c>
      <c r="B75" s="79" t="s">
        <v>87</v>
      </c>
      <c r="C75" s="79" t="s">
        <v>88</v>
      </c>
      <c r="D75" s="80" t="s">
        <v>14</v>
      </c>
      <c r="E75" s="79" t="s">
        <v>15</v>
      </c>
      <c r="F75" s="79" t="s">
        <v>16</v>
      </c>
      <c r="G75" s="79" t="s">
        <v>89</v>
      </c>
      <c r="H75" s="79" t="s">
        <v>90</v>
      </c>
      <c r="I75" s="81" t="s">
        <v>19</v>
      </c>
      <c r="J75" s="79" t="s">
        <v>91</v>
      </c>
      <c r="K75" s="81" t="s">
        <v>21</v>
      </c>
      <c r="L75" s="79" t="s">
        <v>92</v>
      </c>
      <c r="M75" s="81" t="s">
        <v>23</v>
      </c>
      <c r="N75" s="79" t="s">
        <v>93</v>
      </c>
      <c r="O75" s="81" t="s">
        <v>25</v>
      </c>
      <c r="P75" s="81" t="s">
        <v>94</v>
      </c>
      <c r="Q75" s="82" t="s">
        <v>27</v>
      </c>
      <c r="R75" s="83" t="s">
        <v>94</v>
      </c>
      <c r="S75" s="84" t="s">
        <v>27</v>
      </c>
      <c r="T75" s="83" t="s">
        <v>95</v>
      </c>
      <c r="U75" s="80" t="s">
        <v>29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118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119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120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121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122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97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98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99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100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101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102</v>
      </c>
      <c r="B91" s="114">
        <v>0</v>
      </c>
      <c r="C91" s="114">
        <v>0</v>
      </c>
      <c r="D91" s="114"/>
      <c r="E91" s="114">
        <f t="shared" si="44"/>
        <v>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103</v>
      </c>
      <c r="B92" s="114">
        <v>0</v>
      </c>
      <c r="C92" s="114">
        <v>0</v>
      </c>
      <c r="D92" s="114"/>
      <c r="E92" s="114">
        <f t="shared" si="44"/>
        <v>0</v>
      </c>
      <c r="F92" s="114">
        <v>0</v>
      </c>
      <c r="G92" s="114">
        <v>0</v>
      </c>
      <c r="H92" s="114"/>
      <c r="I92" s="114"/>
      <c r="J92" s="114"/>
      <c r="K92" s="114"/>
      <c r="L92" s="114"/>
      <c r="M92" s="114"/>
      <c r="N92" s="114"/>
      <c r="O92" s="114"/>
      <c r="P92" s="116">
        <f t="shared" si="45"/>
        <v>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0</v>
      </c>
      <c r="U92" s="91">
        <f t="shared" si="50"/>
        <v>0</v>
      </c>
      <c r="V92" s="114"/>
      <c r="W92" s="114"/>
    </row>
    <row r="93" spans="1:23" ht="12.75">
      <c r="A93" s="92" t="s">
        <v>104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105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2.5" hidden="1">
      <c r="A95" s="19" t="s">
        <v>123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83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124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125</v>
      </c>
    </row>
    <row r="116" ht="12.75">
      <c r="A116" s="29" t="s">
        <v>126</v>
      </c>
    </row>
    <row r="117" spans="1:22" ht="12.75">
      <c r="A117" s="29" t="s">
        <v>127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2.75">
      <c r="A118" s="29" t="s">
        <v>128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2.75">
      <c r="A119" s="29" t="s">
        <v>129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130</v>
      </c>
    </row>
    <row r="123" spans="1:23" ht="12.75">
      <c r="A123" s="31"/>
      <c r="G123" s="31"/>
      <c r="W123" s="31"/>
    </row>
    <row r="124" spans="1:23" ht="12.75">
      <c r="A124" s="31"/>
      <c r="G124" s="31"/>
      <c r="W124" s="31"/>
    </row>
    <row r="125" spans="1:23" ht="12.7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106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7" t="s">
        <v>12</v>
      </c>
      <c r="B7" s="38" t="s">
        <v>132</v>
      </c>
      <c r="C7" s="38" t="s">
        <v>13</v>
      </c>
      <c r="D7" s="38" t="s">
        <v>14</v>
      </c>
      <c r="E7" s="38" t="s">
        <v>15</v>
      </c>
      <c r="F7" s="39" t="s">
        <v>16</v>
      </c>
      <c r="G7" s="40" t="s">
        <v>17</v>
      </c>
      <c r="H7" s="39" t="s">
        <v>18</v>
      </c>
      <c r="I7" s="40" t="s">
        <v>19</v>
      </c>
      <c r="J7" s="39" t="s">
        <v>20</v>
      </c>
      <c r="K7" s="40" t="s">
        <v>21</v>
      </c>
      <c r="L7" s="39" t="s">
        <v>22</v>
      </c>
      <c r="M7" s="40" t="s">
        <v>23</v>
      </c>
      <c r="N7" s="39" t="s">
        <v>24</v>
      </c>
      <c r="O7" s="40" t="s">
        <v>25</v>
      </c>
      <c r="P7" s="39" t="s">
        <v>26</v>
      </c>
      <c r="Q7" s="40" t="s">
        <v>27</v>
      </c>
      <c r="R7" s="39" t="s">
        <v>26</v>
      </c>
      <c r="S7" s="40" t="s">
        <v>27</v>
      </c>
      <c r="T7" s="39" t="s">
        <v>28</v>
      </c>
      <c r="U7" s="40" t="s">
        <v>29</v>
      </c>
      <c r="V7" s="39" t="s">
        <v>15</v>
      </c>
      <c r="W7" s="40" t="s">
        <v>30</v>
      </c>
    </row>
    <row r="8" spans="1:23" ht="12.75" customHeight="1">
      <c r="A8" s="41" t="s">
        <v>31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>
      <c r="A9" s="48" t="s">
        <v>32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33</v>
      </c>
      <c r="B10" s="93">
        <v>1000000</v>
      </c>
      <c r="C10" s="93">
        <v>0</v>
      </c>
      <c r="D10" s="93"/>
      <c r="E10" s="93">
        <f aca="true" t="shared" si="0" ref="E10:E16">$B10+$C10+$D10</f>
        <v>1000000</v>
      </c>
      <c r="F10" s="94">
        <v>1000000</v>
      </c>
      <c r="G10" s="95">
        <v>1000000</v>
      </c>
      <c r="H10" s="94">
        <v>163000</v>
      </c>
      <c r="I10" s="95">
        <v>162725</v>
      </c>
      <c r="J10" s="94">
        <v>110000</v>
      </c>
      <c r="K10" s="95">
        <v>106011</v>
      </c>
      <c r="L10" s="94">
        <v>111000</v>
      </c>
      <c r="M10" s="95">
        <v>112065</v>
      </c>
      <c r="N10" s="94"/>
      <c r="O10" s="95"/>
      <c r="P10" s="94">
        <f aca="true" t="shared" si="1" ref="P10:P16">$H10+$J10+$L10+$N10</f>
        <v>384000</v>
      </c>
      <c r="Q10" s="95">
        <f aca="true" t="shared" si="2" ref="Q10:Q16">$I10+$K10+$M10+$O10</f>
        <v>380801</v>
      </c>
      <c r="R10" s="49">
        <f aca="true" t="shared" si="3" ref="R10:R16">IF($J10=0,0,(($L10-$J10)/$J10)*100)</f>
        <v>0.9090909090909091</v>
      </c>
      <c r="S10" s="50">
        <f aca="true" t="shared" si="4" ref="S10:S16">IF($K10=0,0,(($M10-$K10)/$K10)*100)</f>
        <v>5.710728131986303</v>
      </c>
      <c r="T10" s="49">
        <f aca="true" t="shared" si="5" ref="T10:T15">IF($E10=0,0,($P10/$E10)*100)</f>
        <v>38.4</v>
      </c>
      <c r="U10" s="51">
        <f aca="true" t="shared" si="6" ref="U10:U15">IF($E10=0,0,($Q10/$E10)*100)</f>
        <v>38.0801</v>
      </c>
      <c r="V10" s="94">
        <v>0</v>
      </c>
      <c r="W10" s="95">
        <v>0</v>
      </c>
    </row>
    <row r="11" spans="1:23" ht="12.75" customHeight="1">
      <c r="A11" s="48" t="s">
        <v>34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35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36</v>
      </c>
      <c r="B13" s="93">
        <v>0</v>
      </c>
      <c r="C13" s="93">
        <v>0</v>
      </c>
      <c r="D13" s="93"/>
      <c r="E13" s="93">
        <f t="shared" si="0"/>
        <v>0</v>
      </c>
      <c r="F13" s="94">
        <v>0</v>
      </c>
      <c r="G13" s="95">
        <v>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37</v>
      </c>
      <c r="B14" s="93">
        <v>0</v>
      </c>
      <c r="C14" s="93">
        <v>0</v>
      </c>
      <c r="D14" s="93"/>
      <c r="E14" s="93">
        <f t="shared" si="0"/>
        <v>0</v>
      </c>
      <c r="F14" s="94">
        <v>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38</v>
      </c>
      <c r="B15" s="93">
        <v>0</v>
      </c>
      <c r="C15" s="93">
        <v>0</v>
      </c>
      <c r="D15" s="93"/>
      <c r="E15" s="93">
        <f t="shared" si="0"/>
        <v>0</v>
      </c>
      <c r="F15" s="94">
        <v>0</v>
      </c>
      <c r="G15" s="95">
        <v>0</v>
      </c>
      <c r="H15" s="94"/>
      <c r="I15" s="95"/>
      <c r="J15" s="94"/>
      <c r="K15" s="95"/>
      <c r="L15" s="94"/>
      <c r="M15" s="95"/>
      <c r="N15" s="94"/>
      <c r="O15" s="95"/>
      <c r="P15" s="94">
        <f t="shared" si="1"/>
        <v>0</v>
      </c>
      <c r="Q15" s="95">
        <f t="shared" si="2"/>
        <v>0</v>
      </c>
      <c r="R15" s="49">
        <f t="shared" si="3"/>
        <v>0</v>
      </c>
      <c r="S15" s="50">
        <f t="shared" si="4"/>
        <v>0</v>
      </c>
      <c r="T15" s="49">
        <f t="shared" si="5"/>
        <v>0</v>
      </c>
      <c r="U15" s="51">
        <f t="shared" si="6"/>
        <v>0</v>
      </c>
      <c r="V15" s="94">
        <v>0</v>
      </c>
      <c r="W15" s="95">
        <v>0</v>
      </c>
    </row>
    <row r="16" spans="1:23" ht="12.75" customHeight="1">
      <c r="A16" s="52" t="s">
        <v>39</v>
      </c>
      <c r="B16" s="96">
        <f>SUM(B9:B15)</f>
        <v>1000000</v>
      </c>
      <c r="C16" s="96">
        <f>SUM(C9:C15)</f>
        <v>0</v>
      </c>
      <c r="D16" s="96"/>
      <c r="E16" s="96">
        <f t="shared" si="0"/>
        <v>1000000</v>
      </c>
      <c r="F16" s="97">
        <f aca="true" t="shared" si="7" ref="F16:O16">SUM(F9:F15)</f>
        <v>1000000</v>
      </c>
      <c r="G16" s="98">
        <f t="shared" si="7"/>
        <v>1000000</v>
      </c>
      <c r="H16" s="97">
        <f t="shared" si="7"/>
        <v>163000</v>
      </c>
      <c r="I16" s="98">
        <f t="shared" si="7"/>
        <v>162725</v>
      </c>
      <c r="J16" s="97">
        <f t="shared" si="7"/>
        <v>110000</v>
      </c>
      <c r="K16" s="98">
        <f t="shared" si="7"/>
        <v>106011</v>
      </c>
      <c r="L16" s="97">
        <f t="shared" si="7"/>
        <v>111000</v>
      </c>
      <c r="M16" s="98">
        <f t="shared" si="7"/>
        <v>112065</v>
      </c>
      <c r="N16" s="97">
        <f t="shared" si="7"/>
        <v>0</v>
      </c>
      <c r="O16" s="98">
        <f t="shared" si="7"/>
        <v>0</v>
      </c>
      <c r="P16" s="97">
        <f t="shared" si="1"/>
        <v>384000</v>
      </c>
      <c r="Q16" s="98">
        <f t="shared" si="2"/>
        <v>380801</v>
      </c>
      <c r="R16" s="53">
        <f t="shared" si="3"/>
        <v>0.9090909090909091</v>
      </c>
      <c r="S16" s="54">
        <f t="shared" si="4"/>
        <v>5.710728131986303</v>
      </c>
      <c r="T16" s="53">
        <f>IF((SUM($E9:$E13)+$E15)=0,0,(P16/(SUM($E9:$E13)+$E15)*100))</f>
        <v>38.4</v>
      </c>
      <c r="U16" s="55">
        <f>IF((SUM($E9:$E13)+$E15)=0,0,(Q16/(SUM($E9:$E13)+$E15)*100))</f>
        <v>38.0801</v>
      </c>
      <c r="V16" s="97">
        <f>SUM(V9:V15)</f>
        <v>0</v>
      </c>
      <c r="W16" s="98">
        <f>SUM(W9:W15)</f>
        <v>0</v>
      </c>
    </row>
    <row r="17" spans="1:23" ht="12.75" customHeight="1">
      <c r="A17" s="41" t="s">
        <v>40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41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42</v>
      </c>
      <c r="B19" s="93">
        <v>0</v>
      </c>
      <c r="C19" s="93">
        <v>0</v>
      </c>
      <c r="D19" s="93"/>
      <c r="E19" s="93">
        <f t="shared" si="8"/>
        <v>0</v>
      </c>
      <c r="F19" s="94">
        <v>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43</v>
      </c>
      <c r="B20" s="93">
        <v>119000</v>
      </c>
      <c r="C20" s="93">
        <v>0</v>
      </c>
      <c r="D20" s="93"/>
      <c r="E20" s="93">
        <f t="shared" si="8"/>
        <v>119000</v>
      </c>
      <c r="F20" s="94">
        <v>119000</v>
      </c>
      <c r="G20" s="95">
        <v>119000</v>
      </c>
      <c r="H20" s="94">
        <v>119000</v>
      </c>
      <c r="I20" s="95"/>
      <c r="J20" s="94"/>
      <c r="K20" s="95"/>
      <c r="L20" s="94"/>
      <c r="M20" s="95"/>
      <c r="N20" s="94"/>
      <c r="O20" s="95"/>
      <c r="P20" s="94">
        <f t="shared" si="9"/>
        <v>119000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100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44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45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46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39</v>
      </c>
      <c r="B24" s="96">
        <f>SUM(B18:B23)</f>
        <v>119000</v>
      </c>
      <c r="C24" s="96">
        <f>SUM(C18:C23)</f>
        <v>0</v>
      </c>
      <c r="D24" s="96"/>
      <c r="E24" s="96">
        <f t="shared" si="8"/>
        <v>119000</v>
      </c>
      <c r="F24" s="97">
        <f aca="true" t="shared" si="15" ref="F24:O24">SUM(F18:F23)</f>
        <v>119000</v>
      </c>
      <c r="G24" s="98">
        <f t="shared" si="15"/>
        <v>119000</v>
      </c>
      <c r="H24" s="97">
        <f t="shared" si="15"/>
        <v>119000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119000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100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47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49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50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51</v>
      </c>
      <c r="B29" s="93">
        <v>2456000</v>
      </c>
      <c r="C29" s="93">
        <v>0</v>
      </c>
      <c r="D29" s="93"/>
      <c r="E29" s="93">
        <f>$B29+$C29+$D29</f>
        <v>2456000</v>
      </c>
      <c r="F29" s="94">
        <v>2456000</v>
      </c>
      <c r="G29" s="95">
        <v>2456000</v>
      </c>
      <c r="H29" s="94">
        <v>69000</v>
      </c>
      <c r="I29" s="95">
        <v>55197</v>
      </c>
      <c r="J29" s="94">
        <v>22000</v>
      </c>
      <c r="K29" s="95">
        <v>87036</v>
      </c>
      <c r="L29" s="94">
        <v>73000</v>
      </c>
      <c r="M29" s="95">
        <v>97091</v>
      </c>
      <c r="N29" s="94"/>
      <c r="O29" s="95"/>
      <c r="P29" s="94">
        <f>$H29+$J29+$L29+$N29</f>
        <v>164000</v>
      </c>
      <c r="Q29" s="95">
        <f>$I29+$K29+$M29+$O29</f>
        <v>239324</v>
      </c>
      <c r="R29" s="49">
        <f>IF($J29=0,0,(($L29-$J29)/$J29)*100)</f>
        <v>231.81818181818184</v>
      </c>
      <c r="S29" s="50">
        <f>IF($K29=0,0,(($M29-$K29)/$K29)*100)</f>
        <v>11.552690840571717</v>
      </c>
      <c r="T29" s="49">
        <f>IF($E29=0,0,($P29/$E29)*100)</f>
        <v>6.677524429967427</v>
      </c>
      <c r="U29" s="51">
        <f>IF($E29=0,0,($Q29/$E29)*100)</f>
        <v>9.744462540716613</v>
      </c>
      <c r="V29" s="94">
        <v>0</v>
      </c>
      <c r="W29" s="95">
        <v>0</v>
      </c>
    </row>
    <row r="30" spans="1:23" ht="12.75" customHeight="1">
      <c r="A30" s="52" t="s">
        <v>39</v>
      </c>
      <c r="B30" s="96">
        <f>SUM(B26:B29)</f>
        <v>2456000</v>
      </c>
      <c r="C30" s="96">
        <f>SUM(C26:C29)</f>
        <v>0</v>
      </c>
      <c r="D30" s="96"/>
      <c r="E30" s="96">
        <f>$B30+$C30+$D30</f>
        <v>2456000</v>
      </c>
      <c r="F30" s="97">
        <f aca="true" t="shared" si="16" ref="F30:O30">SUM(F26:F29)</f>
        <v>2456000</v>
      </c>
      <c r="G30" s="98">
        <f t="shared" si="16"/>
        <v>2456000</v>
      </c>
      <c r="H30" s="97">
        <f t="shared" si="16"/>
        <v>69000</v>
      </c>
      <c r="I30" s="98">
        <f t="shared" si="16"/>
        <v>55197</v>
      </c>
      <c r="J30" s="97">
        <f t="shared" si="16"/>
        <v>22000</v>
      </c>
      <c r="K30" s="98">
        <f t="shared" si="16"/>
        <v>87036</v>
      </c>
      <c r="L30" s="97">
        <f t="shared" si="16"/>
        <v>73000</v>
      </c>
      <c r="M30" s="98">
        <f t="shared" si="16"/>
        <v>97091</v>
      </c>
      <c r="N30" s="97">
        <f t="shared" si="16"/>
        <v>0</v>
      </c>
      <c r="O30" s="98">
        <f t="shared" si="16"/>
        <v>0</v>
      </c>
      <c r="P30" s="97">
        <f>$H30+$J30+$L30+$N30</f>
        <v>164000</v>
      </c>
      <c r="Q30" s="98">
        <f>$I30+$K30+$M30+$O30</f>
        <v>239324</v>
      </c>
      <c r="R30" s="53">
        <f>IF($J30=0,0,(($L30-$J30)/$J30)*100)</f>
        <v>231.81818181818184</v>
      </c>
      <c r="S30" s="54">
        <f>IF($K30=0,0,(($M30-$K30)/$K30)*100)</f>
        <v>11.552690840571717</v>
      </c>
      <c r="T30" s="53">
        <f>IF($E30=0,0,($P30/$E30)*100)</f>
        <v>6.677524429967427</v>
      </c>
      <c r="U30" s="55">
        <f>IF($E30=0,0,($Q30/$E30)*100)</f>
        <v>9.744462540716613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52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53</v>
      </c>
      <c r="B32" s="93">
        <v>1000000</v>
      </c>
      <c r="C32" s="93">
        <v>0</v>
      </c>
      <c r="D32" s="93"/>
      <c r="E32" s="93">
        <f>$B32+$C32+$D32</f>
        <v>1000000</v>
      </c>
      <c r="F32" s="94">
        <v>1000000</v>
      </c>
      <c r="G32" s="95">
        <v>1000000</v>
      </c>
      <c r="H32" s="94"/>
      <c r="I32" s="95">
        <v>2020</v>
      </c>
      <c r="J32" s="94"/>
      <c r="K32" s="95">
        <v>362045</v>
      </c>
      <c r="L32" s="94"/>
      <c r="M32" s="95">
        <v>434199</v>
      </c>
      <c r="N32" s="94"/>
      <c r="O32" s="95"/>
      <c r="P32" s="94">
        <f>$H32+$J32+$L32+$N32</f>
        <v>0</v>
      </c>
      <c r="Q32" s="95">
        <f>$I32+$K32+$M32+$O32</f>
        <v>798264</v>
      </c>
      <c r="R32" s="49">
        <f>IF($J32=0,0,(($L32-$J32)/$J32)*100)</f>
        <v>0</v>
      </c>
      <c r="S32" s="50">
        <f>IF($K32=0,0,(($M32-$K32)/$K32)*100)</f>
        <v>19.929566766562168</v>
      </c>
      <c r="T32" s="49">
        <f>IF($E32=0,0,($P32/$E32)*100)</f>
        <v>0</v>
      </c>
      <c r="U32" s="51">
        <f>IF($E32=0,0,($Q32/$E32)*100)</f>
        <v>79.82639999999999</v>
      </c>
      <c r="V32" s="94">
        <v>0</v>
      </c>
      <c r="W32" s="95">
        <v>0</v>
      </c>
    </row>
    <row r="33" spans="1:23" ht="12.75" customHeight="1">
      <c r="A33" s="52" t="s">
        <v>39</v>
      </c>
      <c r="B33" s="96">
        <f>B32</f>
        <v>1000000</v>
      </c>
      <c r="C33" s="96">
        <f>C32</f>
        <v>0</v>
      </c>
      <c r="D33" s="96"/>
      <c r="E33" s="96">
        <f>$B33+$C33+$D33</f>
        <v>1000000</v>
      </c>
      <c r="F33" s="97">
        <f aca="true" t="shared" si="17" ref="F33:O33">F32</f>
        <v>1000000</v>
      </c>
      <c r="G33" s="98">
        <f t="shared" si="17"/>
        <v>1000000</v>
      </c>
      <c r="H33" s="97">
        <f t="shared" si="17"/>
        <v>0</v>
      </c>
      <c r="I33" s="98">
        <f t="shared" si="17"/>
        <v>2020</v>
      </c>
      <c r="J33" s="97">
        <f t="shared" si="17"/>
        <v>0</v>
      </c>
      <c r="K33" s="98">
        <f t="shared" si="17"/>
        <v>362045</v>
      </c>
      <c r="L33" s="97">
        <f t="shared" si="17"/>
        <v>0</v>
      </c>
      <c r="M33" s="98">
        <f t="shared" si="17"/>
        <v>434199</v>
      </c>
      <c r="N33" s="97">
        <f t="shared" si="17"/>
        <v>0</v>
      </c>
      <c r="O33" s="98">
        <f t="shared" si="17"/>
        <v>0</v>
      </c>
      <c r="P33" s="97">
        <f>$H33+$J33+$L33+$N33</f>
        <v>0</v>
      </c>
      <c r="Q33" s="98">
        <f>$I33+$K33+$M33+$O33</f>
        <v>798264</v>
      </c>
      <c r="R33" s="53">
        <f>IF($J33=0,0,(($L33-$J33)/$J33)*100)</f>
        <v>0</v>
      </c>
      <c r="S33" s="54">
        <f>IF($K33=0,0,(($M33-$K33)/$K33)*100)</f>
        <v>19.929566766562168</v>
      </c>
      <c r="T33" s="53">
        <f>IF($E33=0,0,($P33/$E33)*100)</f>
        <v>0</v>
      </c>
      <c r="U33" s="55">
        <f>IF($E33=0,0,($Q33/$E33)*100)</f>
        <v>79.82639999999999</v>
      </c>
      <c r="V33" s="97">
        <f>V32</f>
        <v>0</v>
      </c>
      <c r="W33" s="98">
        <f>W32</f>
        <v>0</v>
      </c>
    </row>
    <row r="34" spans="1:23" ht="12.75" customHeight="1">
      <c r="A34" s="41" t="s">
        <v>54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55</v>
      </c>
      <c r="B35" s="93">
        <v>0</v>
      </c>
      <c r="C35" s="93">
        <v>0</v>
      </c>
      <c r="D35" s="93"/>
      <c r="E35" s="93">
        <f aca="true" t="shared" si="18" ref="E35:E40">$B35+$C35+$D35</f>
        <v>0</v>
      </c>
      <c r="F35" s="94">
        <v>0</v>
      </c>
      <c r="G35" s="95">
        <v>0</v>
      </c>
      <c r="H35" s="94"/>
      <c r="I35" s="95"/>
      <c r="J35" s="94"/>
      <c r="K35" s="95"/>
      <c r="L35" s="94"/>
      <c r="M35" s="95"/>
      <c r="N35" s="94"/>
      <c r="O35" s="95"/>
      <c r="P35" s="94">
        <f aca="true" t="shared" si="19" ref="P35:P40">$H35+$J35+$L35+$N35</f>
        <v>0</v>
      </c>
      <c r="Q35" s="95">
        <f aca="true" t="shared" si="20" ref="Q35:Q40">$I35+$K35+$M35+$O35</f>
        <v>0</v>
      </c>
      <c r="R35" s="49">
        <f aca="true" t="shared" si="21" ref="R35:R40">IF($J35=0,0,(($L35-$J35)/$J35)*100)</f>
        <v>0</v>
      </c>
      <c r="S35" s="50">
        <f aca="true" t="shared" si="22" ref="S35:S40">IF($K35=0,0,(($M35-$K35)/$K35)*100)</f>
        <v>0</v>
      </c>
      <c r="T35" s="49">
        <f>IF($E35=0,0,($P35/$E35)*100)</f>
        <v>0</v>
      </c>
      <c r="U35" s="51">
        <f>IF($E35=0,0,($Q35/$E35)*100)</f>
        <v>0</v>
      </c>
      <c r="V35" s="94">
        <v>0</v>
      </c>
      <c r="W35" s="95">
        <v>0</v>
      </c>
    </row>
    <row r="36" spans="1:23" ht="12.75" customHeight="1">
      <c r="A36" s="48" t="s">
        <v>56</v>
      </c>
      <c r="B36" s="93">
        <v>0</v>
      </c>
      <c r="C36" s="93">
        <v>0</v>
      </c>
      <c r="D36" s="93"/>
      <c r="E36" s="93">
        <f t="shared" si="18"/>
        <v>0</v>
      </c>
      <c r="F36" s="94">
        <v>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57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58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59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39</v>
      </c>
      <c r="B40" s="96">
        <f>SUM(B35:B39)</f>
        <v>0</v>
      </c>
      <c r="C40" s="96">
        <f>SUM(C35:C39)</f>
        <v>0</v>
      </c>
      <c r="D40" s="96"/>
      <c r="E40" s="96">
        <f t="shared" si="18"/>
        <v>0</v>
      </c>
      <c r="F40" s="97">
        <f aca="true" t="shared" si="23" ref="F40:O40">SUM(F35:F39)</f>
        <v>0</v>
      </c>
      <c r="G40" s="98">
        <f t="shared" si="23"/>
        <v>0</v>
      </c>
      <c r="H40" s="97">
        <f t="shared" si="23"/>
        <v>0</v>
      </c>
      <c r="I40" s="98">
        <f t="shared" si="23"/>
        <v>0</v>
      </c>
      <c r="J40" s="97">
        <f t="shared" si="23"/>
        <v>0</v>
      </c>
      <c r="K40" s="98">
        <f t="shared" si="23"/>
        <v>0</v>
      </c>
      <c r="L40" s="97">
        <f t="shared" si="23"/>
        <v>0</v>
      </c>
      <c r="M40" s="98">
        <f t="shared" si="23"/>
        <v>0</v>
      </c>
      <c r="N40" s="97">
        <f t="shared" si="23"/>
        <v>0</v>
      </c>
      <c r="O40" s="98">
        <f t="shared" si="23"/>
        <v>0</v>
      </c>
      <c r="P40" s="97">
        <f t="shared" si="19"/>
        <v>0</v>
      </c>
      <c r="Q40" s="98">
        <f t="shared" si="20"/>
        <v>0</v>
      </c>
      <c r="R40" s="53">
        <f t="shared" si="21"/>
        <v>0</v>
      </c>
      <c r="S40" s="54">
        <f t="shared" si="22"/>
        <v>0</v>
      </c>
      <c r="T40" s="53">
        <f>IF((+$E35+$E38)=0,0,(P40/(+$E35+$E38))*100)</f>
        <v>0</v>
      </c>
      <c r="U40" s="55">
        <f>IF((+$E35+$E38)=0,0,(Q40/(+$E35+$E38))*100)</f>
        <v>0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60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61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62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63</v>
      </c>
      <c r="B44" s="93">
        <v>0</v>
      </c>
      <c r="C44" s="93">
        <v>26560000</v>
      </c>
      <c r="D44" s="93"/>
      <c r="E44" s="93">
        <f t="shared" si="24"/>
        <v>26560000</v>
      </c>
      <c r="F44" s="94">
        <v>26560000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64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65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66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/>
    </row>
    <row r="48" spans="1:23" ht="12.75" customHeight="1">
      <c r="A48" s="48" t="s">
        <v>67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68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69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70</v>
      </c>
      <c r="B51" s="93">
        <v>15825000</v>
      </c>
      <c r="C51" s="93">
        <v>-15825000</v>
      </c>
      <c r="D51" s="93"/>
      <c r="E51" s="93">
        <f t="shared" si="24"/>
        <v>0</v>
      </c>
      <c r="F51" s="94">
        <v>0</v>
      </c>
      <c r="G51" s="95">
        <v>0</v>
      </c>
      <c r="H51" s="94"/>
      <c r="I51" s="95"/>
      <c r="J51" s="94"/>
      <c r="K51" s="95"/>
      <c r="L51" s="94"/>
      <c r="M51" s="95"/>
      <c r="N51" s="94"/>
      <c r="O51" s="95"/>
      <c r="P51" s="94">
        <f t="shared" si="25"/>
        <v>0</v>
      </c>
      <c r="Q51" s="95">
        <f t="shared" si="26"/>
        <v>0</v>
      </c>
      <c r="R51" s="49">
        <f t="shared" si="27"/>
        <v>0</v>
      </c>
      <c r="S51" s="50">
        <f t="shared" si="28"/>
        <v>0</v>
      </c>
      <c r="T51" s="49">
        <f t="shared" si="29"/>
        <v>0</v>
      </c>
      <c r="U51" s="51">
        <f t="shared" si="30"/>
        <v>0</v>
      </c>
      <c r="V51" s="94">
        <v>0</v>
      </c>
      <c r="W51" s="95">
        <v>0</v>
      </c>
    </row>
    <row r="52" spans="1:23" ht="12.75" customHeight="1">
      <c r="A52" s="48" t="s">
        <v>71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39</v>
      </c>
      <c r="B53" s="96">
        <f>SUM(B42:B52)</f>
        <v>15825000</v>
      </c>
      <c r="C53" s="96">
        <f>SUM(C42:C52)</f>
        <v>10735000</v>
      </c>
      <c r="D53" s="96"/>
      <c r="E53" s="96">
        <f t="shared" si="24"/>
        <v>26560000</v>
      </c>
      <c r="F53" s="97">
        <f aca="true" t="shared" si="31" ref="F53:O53">SUM(F42:F52)</f>
        <v>26560000</v>
      </c>
      <c r="G53" s="98">
        <f t="shared" si="31"/>
        <v>0</v>
      </c>
      <c r="H53" s="97">
        <f t="shared" si="31"/>
        <v>0</v>
      </c>
      <c r="I53" s="98">
        <f t="shared" si="31"/>
        <v>0</v>
      </c>
      <c r="J53" s="97">
        <f t="shared" si="31"/>
        <v>0</v>
      </c>
      <c r="K53" s="98">
        <f t="shared" si="31"/>
        <v>0</v>
      </c>
      <c r="L53" s="97">
        <f t="shared" si="31"/>
        <v>0</v>
      </c>
      <c r="M53" s="98">
        <f t="shared" si="31"/>
        <v>0</v>
      </c>
      <c r="N53" s="97">
        <f t="shared" si="31"/>
        <v>0</v>
      </c>
      <c r="O53" s="98">
        <f t="shared" si="31"/>
        <v>0</v>
      </c>
      <c r="P53" s="97">
        <f t="shared" si="25"/>
        <v>0</v>
      </c>
      <c r="Q53" s="98">
        <f t="shared" si="26"/>
        <v>0</v>
      </c>
      <c r="R53" s="53">
        <f t="shared" si="27"/>
        <v>0</v>
      </c>
      <c r="S53" s="54">
        <f t="shared" si="28"/>
        <v>0</v>
      </c>
      <c r="T53" s="53">
        <f>IF((+$E43+$E45+$E47+$E48+$E51)=0,0,(P53/(+$E43+$E45+$E47+$E48+$E51))*100)</f>
        <v>0</v>
      </c>
      <c r="U53" s="55">
        <f>IF((+$E43+$E45+$E47+$E48+$E51)=0,0,(Q53/(+$E43+$E45+$E47+$E48+$E51))*100)</f>
        <v>0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72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73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74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75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76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39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77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78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79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80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81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82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39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83</v>
      </c>
      <c r="B67" s="105">
        <f>SUM(B9:B15,B18:B23,B26:B29,B32,B35:B39,B42:B52,B55:B58,B61:B65)</f>
        <v>20400000</v>
      </c>
      <c r="C67" s="105">
        <f>SUM(C9:C15,C18:C23,C26:C29,C32,C35:C39,C42:C52,C55:C58,C61:C65)</f>
        <v>10735000</v>
      </c>
      <c r="D67" s="105"/>
      <c r="E67" s="105">
        <f t="shared" si="33"/>
        <v>31135000</v>
      </c>
      <c r="F67" s="106">
        <f aca="true" t="shared" si="39" ref="F67:O67">SUM(F9:F15,F18:F23,F26:F29,F32,F35:F39,F42:F52,F55:F58,F61:F65)</f>
        <v>31135000</v>
      </c>
      <c r="G67" s="107">
        <f t="shared" si="39"/>
        <v>4575000</v>
      </c>
      <c r="H67" s="106">
        <f t="shared" si="39"/>
        <v>351000</v>
      </c>
      <c r="I67" s="107">
        <f t="shared" si="39"/>
        <v>219942</v>
      </c>
      <c r="J67" s="106">
        <f t="shared" si="39"/>
        <v>132000</v>
      </c>
      <c r="K67" s="107">
        <f t="shared" si="39"/>
        <v>555092</v>
      </c>
      <c r="L67" s="106">
        <f t="shared" si="39"/>
        <v>184000</v>
      </c>
      <c r="M67" s="107">
        <f t="shared" si="39"/>
        <v>643355</v>
      </c>
      <c r="N67" s="106">
        <f t="shared" si="39"/>
        <v>0</v>
      </c>
      <c r="O67" s="107">
        <f t="shared" si="39"/>
        <v>0</v>
      </c>
      <c r="P67" s="106">
        <f t="shared" si="34"/>
        <v>667000</v>
      </c>
      <c r="Q67" s="107">
        <f t="shared" si="35"/>
        <v>1418389</v>
      </c>
      <c r="R67" s="62">
        <f t="shared" si="36"/>
        <v>39.39393939393939</v>
      </c>
      <c r="S67" s="63">
        <f t="shared" si="37"/>
        <v>15.900607466870357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14.579234972677597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31.00303825136612</v>
      </c>
      <c r="V67" s="106">
        <f>SUM(V9:V15,V18:V23,V26:V29,V32,V35:V39,V42:V52,V55:V58,V61:V65)</f>
        <v>0</v>
      </c>
      <c r="W67" s="107">
        <f>SUM(W9:W15,W18:W23,W26:W29,W32,W35:W39,W42:W52,W55:W58,W61:W65)</f>
        <v>0</v>
      </c>
    </row>
    <row r="68" spans="1:23" ht="12.75" customHeight="1">
      <c r="A68" s="41" t="s">
        <v>40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84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IF($J69=0,0,(($L69-$J69)/$J69)*100)</f>
        <v>0</v>
      </c>
      <c r="S69" s="50">
        <f>IF($K69=0,0,(($M69-$K69)/$K69)*100)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39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IF($J70=0,0,(($L70-$J70)/$J70)*100)</f>
        <v>0</v>
      </c>
      <c r="S70" s="59">
        <f>IF($K70=0,0,(($M70-$K70)/$K70)*100)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83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IF($J71=0,0,(($L71-$J71)/$J71)*100)</f>
        <v>0</v>
      </c>
      <c r="S71" s="63">
        <f>IF($K71=0,0,(($M71-$K71)/$K71)*100)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85</v>
      </c>
      <c r="B72" s="105">
        <f>SUM(B9:B15,B18:B23,B26:B29,B32,B35:B39,B42:B52,B55:B58,B61:B65,B69)</f>
        <v>20400000</v>
      </c>
      <c r="C72" s="105">
        <f>SUM(C9:C15,C18:C23,C26:C29,C32,C35:C39,C42:C52,C55:C58,C61:C65,C69)</f>
        <v>10735000</v>
      </c>
      <c r="D72" s="105"/>
      <c r="E72" s="105">
        <f>$B72+$C72+$D72</f>
        <v>31135000</v>
      </c>
      <c r="F72" s="106">
        <f aca="true" t="shared" si="42" ref="F72:O72">SUM(F9:F15,F18:F23,F26:F29,F32,F35:F39,F42:F52,F55:F58,F61:F65,F69)</f>
        <v>31135000</v>
      </c>
      <c r="G72" s="107">
        <f t="shared" si="42"/>
        <v>4575000</v>
      </c>
      <c r="H72" s="106">
        <f t="shared" si="42"/>
        <v>351000</v>
      </c>
      <c r="I72" s="107">
        <f t="shared" si="42"/>
        <v>219942</v>
      </c>
      <c r="J72" s="106">
        <f t="shared" si="42"/>
        <v>132000</v>
      </c>
      <c r="K72" s="107">
        <f t="shared" si="42"/>
        <v>555092</v>
      </c>
      <c r="L72" s="106">
        <f t="shared" si="42"/>
        <v>184000</v>
      </c>
      <c r="M72" s="107">
        <f t="shared" si="42"/>
        <v>643355</v>
      </c>
      <c r="N72" s="106">
        <f t="shared" si="42"/>
        <v>0</v>
      </c>
      <c r="O72" s="107">
        <f t="shared" si="42"/>
        <v>0</v>
      </c>
      <c r="P72" s="106">
        <f>$H72+$J72+$L72+$N72</f>
        <v>667000</v>
      </c>
      <c r="Q72" s="107">
        <f>$I72+$K72+$M72+$O72</f>
        <v>1418389</v>
      </c>
      <c r="R72" s="62">
        <f>IF($J72=0,0,(($L72-$J72)/$J72)*100)</f>
        <v>39.39393939393939</v>
      </c>
      <c r="S72" s="63">
        <f>IF($K72=0,0,(($M72-$K72)/$K72)*100)</f>
        <v>15.900607466870357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14.579234972677597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31.00303825136612</v>
      </c>
      <c r="V72" s="106">
        <f>SUM(V9:V15,V18:V23,V26:V29,V32,V35:V39,V42:V52,V55:V58,V61:V65,V69)</f>
        <v>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67.5">
      <c r="A75" s="78" t="s">
        <v>86</v>
      </c>
      <c r="B75" s="79" t="s">
        <v>87</v>
      </c>
      <c r="C75" s="79" t="s">
        <v>88</v>
      </c>
      <c r="D75" s="80" t="s">
        <v>14</v>
      </c>
      <c r="E75" s="79" t="s">
        <v>15</v>
      </c>
      <c r="F75" s="79" t="s">
        <v>16</v>
      </c>
      <c r="G75" s="79" t="s">
        <v>89</v>
      </c>
      <c r="H75" s="79" t="s">
        <v>90</v>
      </c>
      <c r="I75" s="81" t="s">
        <v>19</v>
      </c>
      <c r="J75" s="79" t="s">
        <v>91</v>
      </c>
      <c r="K75" s="81" t="s">
        <v>21</v>
      </c>
      <c r="L75" s="79" t="s">
        <v>92</v>
      </c>
      <c r="M75" s="81" t="s">
        <v>23</v>
      </c>
      <c r="N75" s="79" t="s">
        <v>93</v>
      </c>
      <c r="O75" s="81" t="s">
        <v>25</v>
      </c>
      <c r="P75" s="81" t="s">
        <v>94</v>
      </c>
      <c r="Q75" s="82" t="s">
        <v>27</v>
      </c>
      <c r="R75" s="83" t="s">
        <v>94</v>
      </c>
      <c r="S75" s="84" t="s">
        <v>27</v>
      </c>
      <c r="T75" s="83" t="s">
        <v>95</v>
      </c>
      <c r="U75" s="80" t="s">
        <v>29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118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119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120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121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122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97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98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99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100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101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102</v>
      </c>
      <c r="B91" s="114">
        <v>0</v>
      </c>
      <c r="C91" s="114">
        <v>0</v>
      </c>
      <c r="D91" s="114"/>
      <c r="E91" s="114">
        <f t="shared" si="44"/>
        <v>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103</v>
      </c>
      <c r="B92" s="114">
        <v>0</v>
      </c>
      <c r="C92" s="114">
        <v>0</v>
      </c>
      <c r="D92" s="114"/>
      <c r="E92" s="114">
        <f t="shared" si="44"/>
        <v>0</v>
      </c>
      <c r="F92" s="114">
        <v>0</v>
      </c>
      <c r="G92" s="114">
        <v>0</v>
      </c>
      <c r="H92" s="114"/>
      <c r="I92" s="114"/>
      <c r="J92" s="114"/>
      <c r="K92" s="114"/>
      <c r="L92" s="114"/>
      <c r="M92" s="114"/>
      <c r="N92" s="114"/>
      <c r="O92" s="114"/>
      <c r="P92" s="116">
        <f t="shared" si="45"/>
        <v>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0</v>
      </c>
      <c r="U92" s="91">
        <f t="shared" si="50"/>
        <v>0</v>
      </c>
      <c r="V92" s="114"/>
      <c r="W92" s="114"/>
    </row>
    <row r="93" spans="1:23" ht="12.75">
      <c r="A93" s="92" t="s">
        <v>104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105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2.5" hidden="1">
      <c r="A95" s="19" t="s">
        <v>123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83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124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125</v>
      </c>
    </row>
    <row r="116" ht="12.75">
      <c r="A116" s="29" t="s">
        <v>126</v>
      </c>
    </row>
    <row r="117" spans="1:22" ht="12.75">
      <c r="A117" s="29" t="s">
        <v>127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2.75">
      <c r="A118" s="29" t="s">
        <v>128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2.75">
      <c r="A119" s="29" t="s">
        <v>129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130</v>
      </c>
    </row>
    <row r="123" spans="1:23" ht="12.75">
      <c r="A123" s="31"/>
      <c r="G123" s="31"/>
      <c r="W123" s="31"/>
    </row>
    <row r="124" spans="1:23" ht="12.75">
      <c r="A124" s="31"/>
      <c r="G124" s="31"/>
      <c r="W124" s="31"/>
    </row>
    <row r="125" spans="1:23" ht="12.7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25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2.7109375" style="30" customWidth="1"/>
    <col min="2" max="13" width="13.7109375" style="30" customWidth="1"/>
    <col min="14" max="15" width="13.7109375" style="30" hidden="1" customWidth="1"/>
    <col min="16" max="23" width="13.7109375" style="30" customWidth="1"/>
    <col min="24" max="24" width="2.7109375" style="30" customWidth="1"/>
    <col min="25" max="16384" width="9.140625" style="30" customWidth="1"/>
  </cols>
  <sheetData>
    <row r="1" spans="1:23" ht="12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33"/>
      <c r="W1" s="33"/>
    </row>
    <row r="2" spans="1:23" ht="18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34"/>
      <c r="W2" s="34"/>
    </row>
    <row r="3" spans="1:23" ht="18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34"/>
      <c r="W3" s="34"/>
    </row>
    <row r="4" spans="1:23" ht="18" customHeight="1">
      <c r="A4" s="137" t="s">
        <v>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34"/>
      <c r="W4" s="34"/>
    </row>
    <row r="5" spans="1:23" ht="15" customHeight="1">
      <c r="A5" s="138" t="s">
        <v>112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35"/>
      <c r="W5" s="35"/>
    </row>
    <row r="6" spans="1:23" ht="12.75" customHeight="1">
      <c r="A6" s="32"/>
      <c r="B6" s="32"/>
      <c r="C6" s="32"/>
      <c r="D6" s="32"/>
      <c r="E6" s="36"/>
      <c r="F6" s="134" t="s">
        <v>3</v>
      </c>
      <c r="G6" s="135"/>
      <c r="H6" s="134" t="s">
        <v>4</v>
      </c>
      <c r="I6" s="135"/>
      <c r="J6" s="134" t="s">
        <v>5</v>
      </c>
      <c r="K6" s="135"/>
      <c r="L6" s="134" t="s">
        <v>6</v>
      </c>
      <c r="M6" s="135"/>
      <c r="N6" s="134" t="s">
        <v>7</v>
      </c>
      <c r="O6" s="135"/>
      <c r="P6" s="134" t="s">
        <v>8</v>
      </c>
      <c r="Q6" s="135"/>
      <c r="R6" s="134" t="s">
        <v>9</v>
      </c>
      <c r="S6" s="135"/>
      <c r="T6" s="134" t="s">
        <v>10</v>
      </c>
      <c r="U6" s="135"/>
      <c r="V6" s="134" t="s">
        <v>11</v>
      </c>
      <c r="W6" s="135"/>
    </row>
    <row r="7" spans="1:23" ht="76.5">
      <c r="A7" s="37" t="s">
        <v>12</v>
      </c>
      <c r="B7" s="38" t="s">
        <v>132</v>
      </c>
      <c r="C7" s="38" t="s">
        <v>13</v>
      </c>
      <c r="D7" s="38" t="s">
        <v>14</v>
      </c>
      <c r="E7" s="38" t="s">
        <v>15</v>
      </c>
      <c r="F7" s="39" t="s">
        <v>16</v>
      </c>
      <c r="G7" s="40" t="s">
        <v>17</v>
      </c>
      <c r="H7" s="39" t="s">
        <v>18</v>
      </c>
      <c r="I7" s="40" t="s">
        <v>19</v>
      </c>
      <c r="J7" s="39" t="s">
        <v>20</v>
      </c>
      <c r="K7" s="40" t="s">
        <v>21</v>
      </c>
      <c r="L7" s="39" t="s">
        <v>22</v>
      </c>
      <c r="M7" s="40" t="s">
        <v>23</v>
      </c>
      <c r="N7" s="39" t="s">
        <v>24</v>
      </c>
      <c r="O7" s="40" t="s">
        <v>25</v>
      </c>
      <c r="P7" s="39" t="s">
        <v>26</v>
      </c>
      <c r="Q7" s="40" t="s">
        <v>27</v>
      </c>
      <c r="R7" s="39" t="s">
        <v>26</v>
      </c>
      <c r="S7" s="40" t="s">
        <v>27</v>
      </c>
      <c r="T7" s="39" t="s">
        <v>28</v>
      </c>
      <c r="U7" s="40" t="s">
        <v>29</v>
      </c>
      <c r="V7" s="39" t="s">
        <v>15</v>
      </c>
      <c r="W7" s="40" t="s">
        <v>30</v>
      </c>
    </row>
    <row r="8" spans="1:23" ht="12.75" customHeight="1">
      <c r="A8" s="41" t="s">
        <v>31</v>
      </c>
      <c r="B8" s="42"/>
      <c r="C8" s="42"/>
      <c r="D8" s="42"/>
      <c r="E8" s="4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5"/>
      <c r="S8" s="46"/>
      <c r="T8" s="45"/>
      <c r="U8" s="47"/>
      <c r="V8" s="43"/>
      <c r="W8" s="44"/>
    </row>
    <row r="9" spans="1:23" ht="12.75" customHeight="1">
      <c r="A9" s="48" t="s">
        <v>32</v>
      </c>
      <c r="B9" s="93">
        <v>0</v>
      </c>
      <c r="C9" s="93">
        <v>0</v>
      </c>
      <c r="D9" s="93"/>
      <c r="E9" s="93">
        <f>$B9+$C9+$D9</f>
        <v>0</v>
      </c>
      <c r="F9" s="94">
        <v>0</v>
      </c>
      <c r="G9" s="95">
        <v>0</v>
      </c>
      <c r="H9" s="94"/>
      <c r="I9" s="95"/>
      <c r="J9" s="94"/>
      <c r="K9" s="95"/>
      <c r="L9" s="94"/>
      <c r="M9" s="95"/>
      <c r="N9" s="94"/>
      <c r="O9" s="95"/>
      <c r="P9" s="94">
        <f>$H9+$J9+$L9+$N9</f>
        <v>0</v>
      </c>
      <c r="Q9" s="95">
        <f>$I9+$K9+$M9+$O9</f>
        <v>0</v>
      </c>
      <c r="R9" s="49">
        <f>IF($J9=0,0,(($L9-$J9)/$J9)*100)</f>
        <v>0</v>
      </c>
      <c r="S9" s="50">
        <f>IF($K9=0,0,(($M9-$K9)/$K9)*100)</f>
        <v>0</v>
      </c>
      <c r="T9" s="49">
        <f>IF($E9=0,0,($P9/$E9)*100)</f>
        <v>0</v>
      </c>
      <c r="U9" s="51">
        <f>IF($E9=0,0,($Q9/$E9)*100)</f>
        <v>0</v>
      </c>
      <c r="V9" s="94">
        <v>0</v>
      </c>
      <c r="W9" s="95"/>
    </row>
    <row r="10" spans="1:23" ht="12.75" customHeight="1">
      <c r="A10" s="48" t="s">
        <v>33</v>
      </c>
      <c r="B10" s="93">
        <v>1550000</v>
      </c>
      <c r="C10" s="93">
        <v>0</v>
      </c>
      <c r="D10" s="93"/>
      <c r="E10" s="93">
        <f aca="true" t="shared" si="0" ref="E10:E16">$B10+$C10+$D10</f>
        <v>1550000</v>
      </c>
      <c r="F10" s="94">
        <v>1550000</v>
      </c>
      <c r="G10" s="95">
        <v>1550000</v>
      </c>
      <c r="H10" s="94">
        <v>153000</v>
      </c>
      <c r="I10" s="95">
        <v>154983</v>
      </c>
      <c r="J10" s="94">
        <v>154000</v>
      </c>
      <c r="K10" s="95">
        <v>228662</v>
      </c>
      <c r="L10" s="94">
        <v>175000</v>
      </c>
      <c r="M10" s="95">
        <v>151677</v>
      </c>
      <c r="N10" s="94"/>
      <c r="O10" s="95"/>
      <c r="P10" s="94">
        <f aca="true" t="shared" si="1" ref="P10:P16">$H10+$J10+$L10+$N10</f>
        <v>482000</v>
      </c>
      <c r="Q10" s="95">
        <f aca="true" t="shared" si="2" ref="Q10:Q16">$I10+$K10+$M10+$O10</f>
        <v>535322</v>
      </c>
      <c r="R10" s="49">
        <f aca="true" t="shared" si="3" ref="R10:R16">IF($J10=0,0,(($L10-$J10)/$J10)*100)</f>
        <v>13.636363636363635</v>
      </c>
      <c r="S10" s="50">
        <f aca="true" t="shared" si="4" ref="S10:S16">IF($K10=0,0,(($M10-$K10)/$K10)*100)</f>
        <v>-33.66759671480176</v>
      </c>
      <c r="T10" s="49">
        <f aca="true" t="shared" si="5" ref="T10:T15">IF($E10=0,0,($P10/$E10)*100)</f>
        <v>31.096774193548388</v>
      </c>
      <c r="U10" s="51">
        <f aca="true" t="shared" si="6" ref="U10:U15">IF($E10=0,0,($Q10/$E10)*100)</f>
        <v>34.536903225806455</v>
      </c>
      <c r="V10" s="94">
        <v>0</v>
      </c>
      <c r="W10" s="95">
        <v>0</v>
      </c>
    </row>
    <row r="11" spans="1:23" ht="12.75" customHeight="1">
      <c r="A11" s="48" t="s">
        <v>34</v>
      </c>
      <c r="B11" s="93">
        <v>0</v>
      </c>
      <c r="C11" s="93">
        <v>0</v>
      </c>
      <c r="D11" s="93"/>
      <c r="E11" s="93">
        <f t="shared" si="0"/>
        <v>0</v>
      </c>
      <c r="F11" s="94">
        <v>0</v>
      </c>
      <c r="G11" s="95">
        <v>0</v>
      </c>
      <c r="H11" s="94"/>
      <c r="I11" s="95"/>
      <c r="J11" s="94"/>
      <c r="K11" s="95"/>
      <c r="L11" s="94"/>
      <c r="M11" s="95"/>
      <c r="N11" s="94"/>
      <c r="O11" s="95"/>
      <c r="P11" s="94">
        <f t="shared" si="1"/>
        <v>0</v>
      </c>
      <c r="Q11" s="95">
        <f t="shared" si="2"/>
        <v>0</v>
      </c>
      <c r="R11" s="49">
        <f t="shared" si="3"/>
        <v>0</v>
      </c>
      <c r="S11" s="50">
        <f t="shared" si="4"/>
        <v>0</v>
      </c>
      <c r="T11" s="49">
        <f t="shared" si="5"/>
        <v>0</v>
      </c>
      <c r="U11" s="51">
        <f t="shared" si="6"/>
        <v>0</v>
      </c>
      <c r="V11" s="94">
        <v>0</v>
      </c>
      <c r="W11" s="95">
        <v>0</v>
      </c>
    </row>
    <row r="12" spans="1:23" ht="12.75" customHeight="1">
      <c r="A12" s="48" t="s">
        <v>35</v>
      </c>
      <c r="B12" s="93">
        <v>0</v>
      </c>
      <c r="C12" s="93">
        <v>0</v>
      </c>
      <c r="D12" s="93"/>
      <c r="E12" s="93">
        <f t="shared" si="0"/>
        <v>0</v>
      </c>
      <c r="F12" s="94">
        <v>0</v>
      </c>
      <c r="G12" s="95">
        <v>0</v>
      </c>
      <c r="H12" s="94"/>
      <c r="I12" s="95"/>
      <c r="J12" s="94"/>
      <c r="K12" s="95"/>
      <c r="L12" s="94"/>
      <c r="M12" s="95"/>
      <c r="N12" s="94"/>
      <c r="O12" s="95"/>
      <c r="P12" s="94">
        <f t="shared" si="1"/>
        <v>0</v>
      </c>
      <c r="Q12" s="95">
        <f t="shared" si="2"/>
        <v>0</v>
      </c>
      <c r="R12" s="49">
        <f t="shared" si="3"/>
        <v>0</v>
      </c>
      <c r="S12" s="50">
        <f t="shared" si="4"/>
        <v>0</v>
      </c>
      <c r="T12" s="49">
        <f t="shared" si="5"/>
        <v>0</v>
      </c>
      <c r="U12" s="51">
        <f t="shared" si="6"/>
        <v>0</v>
      </c>
      <c r="V12" s="94">
        <v>0</v>
      </c>
      <c r="W12" s="95">
        <v>0</v>
      </c>
    </row>
    <row r="13" spans="1:23" ht="12.75" customHeight="1">
      <c r="A13" s="48" t="s">
        <v>36</v>
      </c>
      <c r="B13" s="93">
        <v>10000000</v>
      </c>
      <c r="C13" s="93">
        <v>-5000000</v>
      </c>
      <c r="D13" s="93"/>
      <c r="E13" s="93">
        <f t="shared" si="0"/>
        <v>5000000</v>
      </c>
      <c r="F13" s="94">
        <v>5000000</v>
      </c>
      <c r="G13" s="95">
        <v>5000000</v>
      </c>
      <c r="H13" s="94"/>
      <c r="I13" s="95"/>
      <c r="J13" s="94"/>
      <c r="K13" s="95"/>
      <c r="L13" s="94"/>
      <c r="M13" s="95"/>
      <c r="N13" s="94"/>
      <c r="O13" s="95"/>
      <c r="P13" s="94">
        <f t="shared" si="1"/>
        <v>0</v>
      </c>
      <c r="Q13" s="95">
        <f t="shared" si="2"/>
        <v>0</v>
      </c>
      <c r="R13" s="49">
        <f t="shared" si="3"/>
        <v>0</v>
      </c>
      <c r="S13" s="50">
        <f t="shared" si="4"/>
        <v>0</v>
      </c>
      <c r="T13" s="49">
        <f t="shared" si="5"/>
        <v>0</v>
      </c>
      <c r="U13" s="51">
        <f t="shared" si="6"/>
        <v>0</v>
      </c>
      <c r="V13" s="94">
        <v>0</v>
      </c>
      <c r="W13" s="95">
        <v>0</v>
      </c>
    </row>
    <row r="14" spans="1:23" ht="12.75" customHeight="1">
      <c r="A14" s="48" t="s">
        <v>37</v>
      </c>
      <c r="B14" s="93">
        <v>300000</v>
      </c>
      <c r="C14" s="93">
        <v>0</v>
      </c>
      <c r="D14" s="93"/>
      <c r="E14" s="93">
        <f t="shared" si="0"/>
        <v>300000</v>
      </c>
      <c r="F14" s="94">
        <v>300000</v>
      </c>
      <c r="G14" s="95">
        <v>0</v>
      </c>
      <c r="H14" s="94"/>
      <c r="I14" s="95"/>
      <c r="J14" s="94"/>
      <c r="K14" s="95"/>
      <c r="L14" s="94"/>
      <c r="M14" s="95"/>
      <c r="N14" s="94"/>
      <c r="O14" s="95"/>
      <c r="P14" s="94">
        <f t="shared" si="1"/>
        <v>0</v>
      </c>
      <c r="Q14" s="95">
        <f t="shared" si="2"/>
        <v>0</v>
      </c>
      <c r="R14" s="49">
        <f t="shared" si="3"/>
        <v>0</v>
      </c>
      <c r="S14" s="50">
        <f t="shared" si="4"/>
        <v>0</v>
      </c>
      <c r="T14" s="49">
        <f t="shared" si="5"/>
        <v>0</v>
      </c>
      <c r="U14" s="51">
        <f t="shared" si="6"/>
        <v>0</v>
      </c>
      <c r="V14" s="94">
        <v>0</v>
      </c>
      <c r="W14" s="95">
        <v>0</v>
      </c>
    </row>
    <row r="15" spans="1:23" ht="12.75" customHeight="1">
      <c r="A15" s="48" t="s">
        <v>38</v>
      </c>
      <c r="B15" s="93">
        <v>119766000</v>
      </c>
      <c r="C15" s="93">
        <v>-1473000</v>
      </c>
      <c r="D15" s="93"/>
      <c r="E15" s="93">
        <f t="shared" si="0"/>
        <v>118293000</v>
      </c>
      <c r="F15" s="94">
        <v>118293000</v>
      </c>
      <c r="G15" s="95">
        <v>118293000</v>
      </c>
      <c r="H15" s="94">
        <v>25901000</v>
      </c>
      <c r="I15" s="95">
        <v>24327343</v>
      </c>
      <c r="J15" s="94">
        <v>29736000</v>
      </c>
      <c r="K15" s="95">
        <v>29849149</v>
      </c>
      <c r="L15" s="94">
        <v>36446000</v>
      </c>
      <c r="M15" s="95">
        <v>28666832</v>
      </c>
      <c r="N15" s="94"/>
      <c r="O15" s="95"/>
      <c r="P15" s="94">
        <f t="shared" si="1"/>
        <v>92083000</v>
      </c>
      <c r="Q15" s="95">
        <f t="shared" si="2"/>
        <v>82843324</v>
      </c>
      <c r="R15" s="49">
        <f t="shared" si="3"/>
        <v>22.565240785579768</v>
      </c>
      <c r="S15" s="50">
        <f t="shared" si="4"/>
        <v>-3.9609738957717022</v>
      </c>
      <c r="T15" s="49">
        <f t="shared" si="5"/>
        <v>77.84315217299418</v>
      </c>
      <c r="U15" s="51">
        <f t="shared" si="6"/>
        <v>70.03231298555282</v>
      </c>
      <c r="V15" s="94">
        <v>4979000</v>
      </c>
      <c r="W15" s="95">
        <v>0</v>
      </c>
    </row>
    <row r="16" spans="1:23" ht="12.75" customHeight="1">
      <c r="A16" s="52" t="s">
        <v>39</v>
      </c>
      <c r="B16" s="96">
        <f>SUM(B9:B15)</f>
        <v>131616000</v>
      </c>
      <c r="C16" s="96">
        <f>SUM(C9:C15)</f>
        <v>-6473000</v>
      </c>
      <c r="D16" s="96"/>
      <c r="E16" s="96">
        <f t="shared" si="0"/>
        <v>125143000</v>
      </c>
      <c r="F16" s="97">
        <f aca="true" t="shared" si="7" ref="F16:O16">SUM(F9:F15)</f>
        <v>125143000</v>
      </c>
      <c r="G16" s="98">
        <f t="shared" si="7"/>
        <v>124843000</v>
      </c>
      <c r="H16" s="97">
        <f t="shared" si="7"/>
        <v>26054000</v>
      </c>
      <c r="I16" s="98">
        <f t="shared" si="7"/>
        <v>24482326</v>
      </c>
      <c r="J16" s="97">
        <f t="shared" si="7"/>
        <v>29890000</v>
      </c>
      <c r="K16" s="98">
        <f t="shared" si="7"/>
        <v>30077811</v>
      </c>
      <c r="L16" s="97">
        <f t="shared" si="7"/>
        <v>36621000</v>
      </c>
      <c r="M16" s="98">
        <f t="shared" si="7"/>
        <v>28818509</v>
      </c>
      <c r="N16" s="97">
        <f t="shared" si="7"/>
        <v>0</v>
      </c>
      <c r="O16" s="98">
        <f t="shared" si="7"/>
        <v>0</v>
      </c>
      <c r="P16" s="97">
        <f t="shared" si="1"/>
        <v>92565000</v>
      </c>
      <c r="Q16" s="98">
        <f t="shared" si="2"/>
        <v>83378646</v>
      </c>
      <c r="R16" s="53">
        <f t="shared" si="3"/>
        <v>22.519237203077953</v>
      </c>
      <c r="S16" s="54">
        <f t="shared" si="4"/>
        <v>-4.186813993877413</v>
      </c>
      <c r="T16" s="53">
        <f>IF((SUM($E9:$E13)+$E15)=0,0,(P16/(SUM($E9:$E13)+$E15)*100))</f>
        <v>74.14512627860593</v>
      </c>
      <c r="U16" s="55">
        <f>IF((SUM($E9:$E13)+$E15)=0,0,(Q16/(SUM($E9:$E13)+$E15)*100))</f>
        <v>66.78680102208374</v>
      </c>
      <c r="V16" s="97">
        <f>SUM(V9:V15)</f>
        <v>4979000</v>
      </c>
      <c r="W16" s="98">
        <f>SUM(W9:W15)</f>
        <v>0</v>
      </c>
    </row>
    <row r="17" spans="1:23" ht="12.75" customHeight="1">
      <c r="A17" s="41" t="s">
        <v>40</v>
      </c>
      <c r="B17" s="99"/>
      <c r="C17" s="99"/>
      <c r="D17" s="99"/>
      <c r="E17" s="99"/>
      <c r="F17" s="100"/>
      <c r="G17" s="101"/>
      <c r="H17" s="100"/>
      <c r="I17" s="101"/>
      <c r="J17" s="100"/>
      <c r="K17" s="101"/>
      <c r="L17" s="100"/>
      <c r="M17" s="101"/>
      <c r="N17" s="100"/>
      <c r="O17" s="101"/>
      <c r="P17" s="100"/>
      <c r="Q17" s="101"/>
      <c r="R17" s="45"/>
      <c r="S17" s="46"/>
      <c r="T17" s="45"/>
      <c r="U17" s="47"/>
      <c r="V17" s="100"/>
      <c r="W17" s="101"/>
    </row>
    <row r="18" spans="1:23" ht="12.75" customHeight="1">
      <c r="A18" s="48" t="s">
        <v>41</v>
      </c>
      <c r="B18" s="93">
        <v>0</v>
      </c>
      <c r="C18" s="93">
        <v>0</v>
      </c>
      <c r="D18" s="93"/>
      <c r="E18" s="93">
        <f aca="true" t="shared" si="8" ref="E18:E24">$B18+$C18+$D18</f>
        <v>0</v>
      </c>
      <c r="F18" s="94">
        <v>0</v>
      </c>
      <c r="G18" s="95">
        <v>0</v>
      </c>
      <c r="H18" s="94"/>
      <c r="I18" s="95"/>
      <c r="J18" s="94"/>
      <c r="K18" s="95"/>
      <c r="L18" s="94"/>
      <c r="M18" s="95"/>
      <c r="N18" s="94"/>
      <c r="O18" s="95"/>
      <c r="P18" s="94">
        <f aca="true" t="shared" si="9" ref="P18:P24">$H18+$J18+$L18+$N18</f>
        <v>0</v>
      </c>
      <c r="Q18" s="95">
        <f aca="true" t="shared" si="10" ref="Q18:Q24">$I18+$K18+$M18+$O18</f>
        <v>0</v>
      </c>
      <c r="R18" s="49">
        <f aca="true" t="shared" si="11" ref="R18:R24">IF($J18=0,0,(($L18-$J18)/$J18)*100)</f>
        <v>0</v>
      </c>
      <c r="S18" s="50">
        <f aca="true" t="shared" si="12" ref="S18:S24">IF($K18=0,0,(($M18-$K18)/$K18)*100)</f>
        <v>0</v>
      </c>
      <c r="T18" s="49">
        <f aca="true" t="shared" si="13" ref="T18:T23">IF($E18=0,0,($P18/$E18)*100)</f>
        <v>0</v>
      </c>
      <c r="U18" s="51">
        <f aca="true" t="shared" si="14" ref="U18:U23">IF($E18=0,0,($Q18/$E18)*100)</f>
        <v>0</v>
      </c>
      <c r="V18" s="94">
        <v>0</v>
      </c>
      <c r="W18" s="95">
        <v>0</v>
      </c>
    </row>
    <row r="19" spans="1:23" ht="12.75" customHeight="1">
      <c r="A19" s="48" t="s">
        <v>42</v>
      </c>
      <c r="B19" s="93">
        <v>300000</v>
      </c>
      <c r="C19" s="93">
        <v>0</v>
      </c>
      <c r="D19" s="93"/>
      <c r="E19" s="93">
        <f t="shared" si="8"/>
        <v>300000</v>
      </c>
      <c r="F19" s="94">
        <v>300000</v>
      </c>
      <c r="G19" s="95">
        <v>0</v>
      </c>
      <c r="H19" s="94"/>
      <c r="I19" s="95"/>
      <c r="J19" s="94"/>
      <c r="K19" s="95"/>
      <c r="L19" s="94"/>
      <c r="M19" s="95"/>
      <c r="N19" s="94"/>
      <c r="O19" s="95"/>
      <c r="P19" s="94">
        <f t="shared" si="9"/>
        <v>0</v>
      </c>
      <c r="Q19" s="95">
        <f t="shared" si="10"/>
        <v>0</v>
      </c>
      <c r="R19" s="49">
        <f t="shared" si="11"/>
        <v>0</v>
      </c>
      <c r="S19" s="50">
        <f t="shared" si="12"/>
        <v>0</v>
      </c>
      <c r="T19" s="49">
        <f t="shared" si="13"/>
        <v>0</v>
      </c>
      <c r="U19" s="51">
        <f t="shared" si="14"/>
        <v>0</v>
      </c>
      <c r="V19" s="94">
        <v>0</v>
      </c>
      <c r="W19" s="95">
        <v>0</v>
      </c>
    </row>
    <row r="20" spans="1:23" ht="12.75" customHeight="1">
      <c r="A20" s="48" t="s">
        <v>43</v>
      </c>
      <c r="B20" s="93">
        <v>1251000</v>
      </c>
      <c r="C20" s="93">
        <v>0</v>
      </c>
      <c r="D20" s="93"/>
      <c r="E20" s="93">
        <f t="shared" si="8"/>
        <v>1251000</v>
      </c>
      <c r="F20" s="94">
        <v>1251000</v>
      </c>
      <c r="G20" s="95">
        <v>1251000</v>
      </c>
      <c r="H20" s="94">
        <v>1251000</v>
      </c>
      <c r="I20" s="95"/>
      <c r="J20" s="94"/>
      <c r="K20" s="95"/>
      <c r="L20" s="94"/>
      <c r="M20" s="95"/>
      <c r="N20" s="94"/>
      <c r="O20" s="95"/>
      <c r="P20" s="94">
        <f t="shared" si="9"/>
        <v>1251000</v>
      </c>
      <c r="Q20" s="95">
        <f t="shared" si="10"/>
        <v>0</v>
      </c>
      <c r="R20" s="49">
        <f t="shared" si="11"/>
        <v>0</v>
      </c>
      <c r="S20" s="50">
        <f t="shared" si="12"/>
        <v>0</v>
      </c>
      <c r="T20" s="49">
        <f t="shared" si="13"/>
        <v>100</v>
      </c>
      <c r="U20" s="51">
        <f t="shared" si="14"/>
        <v>0</v>
      </c>
      <c r="V20" s="94">
        <v>0</v>
      </c>
      <c r="W20" s="95">
        <v>0</v>
      </c>
    </row>
    <row r="21" spans="1:23" ht="12.75" customHeight="1">
      <c r="A21" s="48" t="s">
        <v>44</v>
      </c>
      <c r="B21" s="93">
        <v>0</v>
      </c>
      <c r="C21" s="93">
        <v>0</v>
      </c>
      <c r="D21" s="93"/>
      <c r="E21" s="93">
        <f t="shared" si="8"/>
        <v>0</v>
      </c>
      <c r="F21" s="94">
        <v>0</v>
      </c>
      <c r="G21" s="95">
        <v>0</v>
      </c>
      <c r="H21" s="94"/>
      <c r="I21" s="95"/>
      <c r="J21" s="94"/>
      <c r="K21" s="95"/>
      <c r="L21" s="94"/>
      <c r="M21" s="95"/>
      <c r="N21" s="94"/>
      <c r="O21" s="95"/>
      <c r="P21" s="94">
        <f t="shared" si="9"/>
        <v>0</v>
      </c>
      <c r="Q21" s="95">
        <f t="shared" si="10"/>
        <v>0</v>
      </c>
      <c r="R21" s="49">
        <f t="shared" si="11"/>
        <v>0</v>
      </c>
      <c r="S21" s="50">
        <f t="shared" si="12"/>
        <v>0</v>
      </c>
      <c r="T21" s="49">
        <f t="shared" si="13"/>
        <v>0</v>
      </c>
      <c r="U21" s="51">
        <f t="shared" si="14"/>
        <v>0</v>
      </c>
      <c r="V21" s="94">
        <v>0</v>
      </c>
      <c r="W21" s="95">
        <v>0</v>
      </c>
    </row>
    <row r="22" spans="1:23" ht="12.75" customHeight="1">
      <c r="A22" s="48" t="s">
        <v>45</v>
      </c>
      <c r="B22" s="93">
        <v>0</v>
      </c>
      <c r="C22" s="93">
        <v>0</v>
      </c>
      <c r="D22" s="93"/>
      <c r="E22" s="93">
        <f t="shared" si="8"/>
        <v>0</v>
      </c>
      <c r="F22" s="94">
        <v>0</v>
      </c>
      <c r="G22" s="95">
        <v>0</v>
      </c>
      <c r="H22" s="94"/>
      <c r="I22" s="95"/>
      <c r="J22" s="94"/>
      <c r="K22" s="95"/>
      <c r="L22" s="94"/>
      <c r="M22" s="95"/>
      <c r="N22" s="94"/>
      <c r="O22" s="95"/>
      <c r="P22" s="94">
        <f t="shared" si="9"/>
        <v>0</v>
      </c>
      <c r="Q22" s="95">
        <f t="shared" si="10"/>
        <v>0</v>
      </c>
      <c r="R22" s="49">
        <f t="shared" si="11"/>
        <v>0</v>
      </c>
      <c r="S22" s="50">
        <f t="shared" si="12"/>
        <v>0</v>
      </c>
      <c r="T22" s="49">
        <f t="shared" si="13"/>
        <v>0</v>
      </c>
      <c r="U22" s="51">
        <f t="shared" si="14"/>
        <v>0</v>
      </c>
      <c r="V22" s="94">
        <v>0</v>
      </c>
      <c r="W22" s="95">
        <v>0</v>
      </c>
    </row>
    <row r="23" spans="1:23" ht="12.75" customHeight="1">
      <c r="A23" s="48" t="s">
        <v>46</v>
      </c>
      <c r="B23" s="93">
        <v>0</v>
      </c>
      <c r="C23" s="93">
        <v>0</v>
      </c>
      <c r="D23" s="93"/>
      <c r="E23" s="93">
        <f t="shared" si="8"/>
        <v>0</v>
      </c>
      <c r="F23" s="94">
        <v>0</v>
      </c>
      <c r="G23" s="95">
        <v>0</v>
      </c>
      <c r="H23" s="94"/>
      <c r="I23" s="95"/>
      <c r="J23" s="94"/>
      <c r="K23" s="95"/>
      <c r="L23" s="94"/>
      <c r="M23" s="95"/>
      <c r="N23" s="94"/>
      <c r="O23" s="95"/>
      <c r="P23" s="94">
        <f t="shared" si="9"/>
        <v>0</v>
      </c>
      <c r="Q23" s="95">
        <f t="shared" si="10"/>
        <v>0</v>
      </c>
      <c r="R23" s="49">
        <f t="shared" si="11"/>
        <v>0</v>
      </c>
      <c r="S23" s="50">
        <f t="shared" si="12"/>
        <v>0</v>
      </c>
      <c r="T23" s="49">
        <f t="shared" si="13"/>
        <v>0</v>
      </c>
      <c r="U23" s="51">
        <f t="shared" si="14"/>
        <v>0</v>
      </c>
      <c r="V23" s="94">
        <v>0</v>
      </c>
      <c r="W23" s="95"/>
    </row>
    <row r="24" spans="1:23" ht="12.75" customHeight="1">
      <c r="A24" s="52" t="s">
        <v>39</v>
      </c>
      <c r="B24" s="96">
        <f>SUM(B18:B23)</f>
        <v>1551000</v>
      </c>
      <c r="C24" s="96">
        <f>SUM(C18:C23)</f>
        <v>0</v>
      </c>
      <c r="D24" s="96"/>
      <c r="E24" s="96">
        <f t="shared" si="8"/>
        <v>1551000</v>
      </c>
      <c r="F24" s="97">
        <f aca="true" t="shared" si="15" ref="F24:O24">SUM(F18:F23)</f>
        <v>1551000</v>
      </c>
      <c r="G24" s="98">
        <f t="shared" si="15"/>
        <v>1251000</v>
      </c>
      <c r="H24" s="97">
        <f t="shared" si="15"/>
        <v>1251000</v>
      </c>
      <c r="I24" s="98">
        <f t="shared" si="15"/>
        <v>0</v>
      </c>
      <c r="J24" s="97">
        <f t="shared" si="15"/>
        <v>0</v>
      </c>
      <c r="K24" s="98">
        <f t="shared" si="15"/>
        <v>0</v>
      </c>
      <c r="L24" s="97">
        <f t="shared" si="15"/>
        <v>0</v>
      </c>
      <c r="M24" s="98">
        <f t="shared" si="15"/>
        <v>0</v>
      </c>
      <c r="N24" s="97">
        <f t="shared" si="15"/>
        <v>0</v>
      </c>
      <c r="O24" s="98">
        <f t="shared" si="15"/>
        <v>0</v>
      </c>
      <c r="P24" s="97">
        <f t="shared" si="9"/>
        <v>1251000</v>
      </c>
      <c r="Q24" s="98">
        <f t="shared" si="10"/>
        <v>0</v>
      </c>
      <c r="R24" s="53">
        <f t="shared" si="11"/>
        <v>0</v>
      </c>
      <c r="S24" s="54">
        <f t="shared" si="12"/>
        <v>0</v>
      </c>
      <c r="T24" s="53">
        <f>IF(($E24-$E19-$E23)=0,0,($P24/($E24-$E19-$E23))*100)</f>
        <v>100</v>
      </c>
      <c r="U24" s="55">
        <f>IF(($E24-$E19-$E23)=0,0,($Q24/($E24-$E19-$E23))*100)</f>
        <v>0</v>
      </c>
      <c r="V24" s="97">
        <f>SUM(V18:V23)</f>
        <v>0</v>
      </c>
      <c r="W24" s="98">
        <f>SUM(W18:W23)</f>
        <v>0</v>
      </c>
    </row>
    <row r="25" spans="1:23" ht="12.75" customHeight="1">
      <c r="A25" s="41" t="s">
        <v>47</v>
      </c>
      <c r="B25" s="99"/>
      <c r="C25" s="99"/>
      <c r="D25" s="99"/>
      <c r="E25" s="99"/>
      <c r="F25" s="100"/>
      <c r="G25" s="101"/>
      <c r="H25" s="100"/>
      <c r="I25" s="101"/>
      <c r="J25" s="100"/>
      <c r="K25" s="101"/>
      <c r="L25" s="100"/>
      <c r="M25" s="101"/>
      <c r="N25" s="100"/>
      <c r="O25" s="101"/>
      <c r="P25" s="100"/>
      <c r="Q25" s="101"/>
      <c r="R25" s="45"/>
      <c r="S25" s="46"/>
      <c r="T25" s="45"/>
      <c r="U25" s="47"/>
      <c r="V25" s="100"/>
      <c r="W25" s="101"/>
    </row>
    <row r="26" spans="1:23" ht="12.75" customHeight="1">
      <c r="A26" s="48" t="s">
        <v>48</v>
      </c>
      <c r="B26" s="93">
        <v>0</v>
      </c>
      <c r="C26" s="93">
        <v>0</v>
      </c>
      <c r="D26" s="93"/>
      <c r="E26" s="93">
        <f>$B26+$C26+$D26</f>
        <v>0</v>
      </c>
      <c r="F26" s="94">
        <v>0</v>
      </c>
      <c r="G26" s="95">
        <v>0</v>
      </c>
      <c r="H26" s="94"/>
      <c r="I26" s="95"/>
      <c r="J26" s="94"/>
      <c r="K26" s="95"/>
      <c r="L26" s="94"/>
      <c r="M26" s="95"/>
      <c r="N26" s="94"/>
      <c r="O26" s="95"/>
      <c r="P26" s="94">
        <f>$H26+$J26+$L26+$N26</f>
        <v>0</v>
      </c>
      <c r="Q26" s="95">
        <f>$I26+$K26+$M26+$O26</f>
        <v>0</v>
      </c>
      <c r="R26" s="49">
        <f>IF($J26=0,0,(($L26-$J26)/$J26)*100)</f>
        <v>0</v>
      </c>
      <c r="S26" s="50">
        <f>IF($K26=0,0,(($M26-$K26)/$K26)*100)</f>
        <v>0</v>
      </c>
      <c r="T26" s="49">
        <f>IF($E26=0,0,($P26/$E26)*100)</f>
        <v>0</v>
      </c>
      <c r="U26" s="51">
        <f>IF($E26=0,0,($Q26/$E26)*100)</f>
        <v>0</v>
      </c>
      <c r="V26" s="94">
        <v>0</v>
      </c>
      <c r="W26" s="95"/>
    </row>
    <row r="27" spans="1:23" ht="12.75" customHeight="1">
      <c r="A27" s="48" t="s">
        <v>49</v>
      </c>
      <c r="B27" s="93">
        <v>0</v>
      </c>
      <c r="C27" s="93">
        <v>0</v>
      </c>
      <c r="D27" s="93"/>
      <c r="E27" s="93">
        <f>$B27+$C27+$D27</f>
        <v>0</v>
      </c>
      <c r="F27" s="94">
        <v>0</v>
      </c>
      <c r="G27" s="95">
        <v>0</v>
      </c>
      <c r="H27" s="94"/>
      <c r="I27" s="95"/>
      <c r="J27" s="94"/>
      <c r="K27" s="95"/>
      <c r="L27" s="94"/>
      <c r="M27" s="95"/>
      <c r="N27" s="94"/>
      <c r="O27" s="95"/>
      <c r="P27" s="94">
        <f>$H27+$J27+$L27+$N27</f>
        <v>0</v>
      </c>
      <c r="Q27" s="95">
        <f>$I27+$K27+$M27+$O27</f>
        <v>0</v>
      </c>
      <c r="R27" s="49">
        <f>IF($J27=0,0,(($L27-$J27)/$J27)*100)</f>
        <v>0</v>
      </c>
      <c r="S27" s="50">
        <f>IF($K27=0,0,(($M27-$K27)/$K27)*100)</f>
        <v>0</v>
      </c>
      <c r="T27" s="49">
        <f>IF($E27=0,0,($P27/$E27)*100)</f>
        <v>0</v>
      </c>
      <c r="U27" s="51">
        <f>IF($E27=0,0,($Q27/$E27)*100)</f>
        <v>0</v>
      </c>
      <c r="V27" s="94">
        <v>0</v>
      </c>
      <c r="W27" s="95"/>
    </row>
    <row r="28" spans="1:23" ht="12.75" customHeight="1">
      <c r="A28" s="48" t="s">
        <v>50</v>
      </c>
      <c r="B28" s="93">
        <v>0</v>
      </c>
      <c r="C28" s="93">
        <v>0</v>
      </c>
      <c r="D28" s="93"/>
      <c r="E28" s="93">
        <f>$B28+$C28+$D28</f>
        <v>0</v>
      </c>
      <c r="F28" s="94">
        <v>0</v>
      </c>
      <c r="G28" s="95">
        <v>0</v>
      </c>
      <c r="H28" s="94"/>
      <c r="I28" s="95"/>
      <c r="J28" s="94"/>
      <c r="K28" s="95"/>
      <c r="L28" s="94"/>
      <c r="M28" s="95"/>
      <c r="N28" s="94"/>
      <c r="O28" s="95"/>
      <c r="P28" s="94">
        <f>$H28+$J28+$L28+$N28</f>
        <v>0</v>
      </c>
      <c r="Q28" s="95">
        <f>$I28+$K28+$M28+$O28</f>
        <v>0</v>
      </c>
      <c r="R28" s="49">
        <f>IF($J28=0,0,(($L28-$J28)/$J28)*100)</f>
        <v>0</v>
      </c>
      <c r="S28" s="50">
        <f>IF($K28=0,0,(($M28-$K28)/$K28)*100)</f>
        <v>0</v>
      </c>
      <c r="T28" s="49">
        <f>IF($E28=0,0,($P28/$E28)*100)</f>
        <v>0</v>
      </c>
      <c r="U28" s="51">
        <f>IF($E28=0,0,($Q28/$E28)*100)</f>
        <v>0</v>
      </c>
      <c r="V28" s="94">
        <v>0</v>
      </c>
      <c r="W28" s="95">
        <v>0</v>
      </c>
    </row>
    <row r="29" spans="1:23" ht="12.75" customHeight="1">
      <c r="A29" s="48" t="s">
        <v>51</v>
      </c>
      <c r="B29" s="93">
        <v>0</v>
      </c>
      <c r="C29" s="93">
        <v>0</v>
      </c>
      <c r="D29" s="93"/>
      <c r="E29" s="93">
        <f>$B29+$C29+$D29</f>
        <v>0</v>
      </c>
      <c r="F29" s="94">
        <v>0</v>
      </c>
      <c r="G29" s="95">
        <v>0</v>
      </c>
      <c r="H29" s="94"/>
      <c r="I29" s="95"/>
      <c r="J29" s="94"/>
      <c r="K29" s="95"/>
      <c r="L29" s="94"/>
      <c r="M29" s="95"/>
      <c r="N29" s="94"/>
      <c r="O29" s="95"/>
      <c r="P29" s="94">
        <f>$H29+$J29+$L29+$N29</f>
        <v>0</v>
      </c>
      <c r="Q29" s="95">
        <f>$I29+$K29+$M29+$O29</f>
        <v>0</v>
      </c>
      <c r="R29" s="49">
        <f>IF($J29=0,0,(($L29-$J29)/$J29)*100)</f>
        <v>0</v>
      </c>
      <c r="S29" s="50">
        <f>IF($K29=0,0,(($M29-$K29)/$K29)*100)</f>
        <v>0</v>
      </c>
      <c r="T29" s="49">
        <f>IF($E29=0,0,($P29/$E29)*100)</f>
        <v>0</v>
      </c>
      <c r="U29" s="51">
        <f>IF($E29=0,0,($Q29/$E29)*100)</f>
        <v>0</v>
      </c>
      <c r="V29" s="94">
        <v>0</v>
      </c>
      <c r="W29" s="95">
        <v>0</v>
      </c>
    </row>
    <row r="30" spans="1:23" ht="12.75" customHeight="1">
      <c r="A30" s="52" t="s">
        <v>39</v>
      </c>
      <c r="B30" s="96">
        <f>SUM(B26:B29)</f>
        <v>0</v>
      </c>
      <c r="C30" s="96">
        <f>SUM(C26:C29)</f>
        <v>0</v>
      </c>
      <c r="D30" s="96"/>
      <c r="E30" s="96">
        <f>$B30+$C30+$D30</f>
        <v>0</v>
      </c>
      <c r="F30" s="97">
        <f aca="true" t="shared" si="16" ref="F30:O30">SUM(F26:F29)</f>
        <v>0</v>
      </c>
      <c r="G30" s="98">
        <f t="shared" si="16"/>
        <v>0</v>
      </c>
      <c r="H30" s="97">
        <f t="shared" si="16"/>
        <v>0</v>
      </c>
      <c r="I30" s="98">
        <f t="shared" si="16"/>
        <v>0</v>
      </c>
      <c r="J30" s="97">
        <f t="shared" si="16"/>
        <v>0</v>
      </c>
      <c r="K30" s="98">
        <f t="shared" si="16"/>
        <v>0</v>
      </c>
      <c r="L30" s="97">
        <f t="shared" si="16"/>
        <v>0</v>
      </c>
      <c r="M30" s="98">
        <f t="shared" si="16"/>
        <v>0</v>
      </c>
      <c r="N30" s="97">
        <f t="shared" si="16"/>
        <v>0</v>
      </c>
      <c r="O30" s="98">
        <f t="shared" si="16"/>
        <v>0</v>
      </c>
      <c r="P30" s="97">
        <f>$H30+$J30+$L30+$N30</f>
        <v>0</v>
      </c>
      <c r="Q30" s="98">
        <f>$I30+$K30+$M30+$O30</f>
        <v>0</v>
      </c>
      <c r="R30" s="53">
        <f>IF($J30=0,0,(($L30-$J30)/$J30)*100)</f>
        <v>0</v>
      </c>
      <c r="S30" s="54">
        <f>IF($K30=0,0,(($M30-$K30)/$K30)*100)</f>
        <v>0</v>
      </c>
      <c r="T30" s="53">
        <f>IF($E30=0,0,($P30/$E30)*100)</f>
        <v>0</v>
      </c>
      <c r="U30" s="55">
        <f>IF($E30=0,0,($Q30/$E30)*100)</f>
        <v>0</v>
      </c>
      <c r="V30" s="97">
        <f>SUM(V26:V29)</f>
        <v>0</v>
      </c>
      <c r="W30" s="98">
        <f>SUM(W26:W29)</f>
        <v>0</v>
      </c>
    </row>
    <row r="31" spans="1:23" ht="12.75" customHeight="1">
      <c r="A31" s="41" t="s">
        <v>52</v>
      </c>
      <c r="B31" s="99"/>
      <c r="C31" s="99"/>
      <c r="D31" s="99"/>
      <c r="E31" s="99"/>
      <c r="F31" s="100"/>
      <c r="G31" s="101"/>
      <c r="H31" s="100"/>
      <c r="I31" s="101"/>
      <c r="J31" s="100"/>
      <c r="K31" s="101"/>
      <c r="L31" s="100"/>
      <c r="M31" s="101"/>
      <c r="N31" s="100"/>
      <c r="O31" s="101"/>
      <c r="P31" s="100"/>
      <c r="Q31" s="101"/>
      <c r="R31" s="45"/>
      <c r="S31" s="46"/>
      <c r="T31" s="45"/>
      <c r="U31" s="47"/>
      <c r="V31" s="100"/>
      <c r="W31" s="101"/>
    </row>
    <row r="32" spans="1:23" ht="12.75" customHeight="1">
      <c r="A32" s="48" t="s">
        <v>53</v>
      </c>
      <c r="B32" s="93">
        <v>7017000</v>
      </c>
      <c r="C32" s="93">
        <v>0</v>
      </c>
      <c r="D32" s="93"/>
      <c r="E32" s="93">
        <f>$B32+$C32+$D32</f>
        <v>7017000</v>
      </c>
      <c r="F32" s="94">
        <v>7017000</v>
      </c>
      <c r="G32" s="95">
        <v>7017000</v>
      </c>
      <c r="H32" s="94">
        <v>1753000</v>
      </c>
      <c r="I32" s="95">
        <v>1760710</v>
      </c>
      <c r="J32" s="94">
        <v>2309000</v>
      </c>
      <c r="K32" s="95">
        <v>499330</v>
      </c>
      <c r="L32" s="94">
        <v>2835000</v>
      </c>
      <c r="M32" s="95">
        <v>474110</v>
      </c>
      <c r="N32" s="94"/>
      <c r="O32" s="95"/>
      <c r="P32" s="94">
        <f>$H32+$J32+$L32+$N32</f>
        <v>6897000</v>
      </c>
      <c r="Q32" s="95">
        <f>$I32+$K32+$M32+$O32</f>
        <v>2734150</v>
      </c>
      <c r="R32" s="49">
        <f>IF($J32=0,0,(($L32-$J32)/$J32)*100)</f>
        <v>22.78042442615851</v>
      </c>
      <c r="S32" s="50">
        <f>IF($K32=0,0,(($M32-$K32)/$K32)*100)</f>
        <v>-5.050768029159073</v>
      </c>
      <c r="T32" s="49">
        <f>IF($E32=0,0,($P32/$E32)*100)</f>
        <v>98.28986746472852</v>
      </c>
      <c r="U32" s="51">
        <f>IF($E32=0,0,($Q32/$E32)*100)</f>
        <v>38.96465726093773</v>
      </c>
      <c r="V32" s="94">
        <v>0</v>
      </c>
      <c r="W32" s="95">
        <v>0</v>
      </c>
    </row>
    <row r="33" spans="1:23" ht="12.75" customHeight="1">
      <c r="A33" s="52" t="s">
        <v>39</v>
      </c>
      <c r="B33" s="96">
        <f>B32</f>
        <v>7017000</v>
      </c>
      <c r="C33" s="96">
        <f>C32</f>
        <v>0</v>
      </c>
      <c r="D33" s="96"/>
      <c r="E33" s="96">
        <f>$B33+$C33+$D33</f>
        <v>7017000</v>
      </c>
      <c r="F33" s="97">
        <f aca="true" t="shared" si="17" ref="F33:O33">F32</f>
        <v>7017000</v>
      </c>
      <c r="G33" s="98">
        <f t="shared" si="17"/>
        <v>7017000</v>
      </c>
      <c r="H33" s="97">
        <f t="shared" si="17"/>
        <v>1753000</v>
      </c>
      <c r="I33" s="98">
        <f t="shared" si="17"/>
        <v>1760710</v>
      </c>
      <c r="J33" s="97">
        <f t="shared" si="17"/>
        <v>2309000</v>
      </c>
      <c r="K33" s="98">
        <f t="shared" si="17"/>
        <v>499330</v>
      </c>
      <c r="L33" s="97">
        <f t="shared" si="17"/>
        <v>2835000</v>
      </c>
      <c r="M33" s="98">
        <f t="shared" si="17"/>
        <v>474110</v>
      </c>
      <c r="N33" s="97">
        <f t="shared" si="17"/>
        <v>0</v>
      </c>
      <c r="O33" s="98">
        <f t="shared" si="17"/>
        <v>0</v>
      </c>
      <c r="P33" s="97">
        <f>$H33+$J33+$L33+$N33</f>
        <v>6897000</v>
      </c>
      <c r="Q33" s="98">
        <f>$I33+$K33+$M33+$O33</f>
        <v>2734150</v>
      </c>
      <c r="R33" s="53">
        <f>IF($J33=0,0,(($L33-$J33)/$J33)*100)</f>
        <v>22.78042442615851</v>
      </c>
      <c r="S33" s="54">
        <f>IF($K33=0,0,(($M33-$K33)/$K33)*100)</f>
        <v>-5.050768029159073</v>
      </c>
      <c r="T33" s="53">
        <f>IF($E33=0,0,($P33/$E33)*100)</f>
        <v>98.28986746472852</v>
      </c>
      <c r="U33" s="55">
        <f>IF($E33=0,0,($Q33/$E33)*100)</f>
        <v>38.96465726093773</v>
      </c>
      <c r="V33" s="97">
        <f>V32</f>
        <v>0</v>
      </c>
      <c r="W33" s="98">
        <f>W32</f>
        <v>0</v>
      </c>
    </row>
    <row r="34" spans="1:23" ht="12.75" customHeight="1">
      <c r="A34" s="41" t="s">
        <v>54</v>
      </c>
      <c r="B34" s="99"/>
      <c r="C34" s="99"/>
      <c r="D34" s="99"/>
      <c r="E34" s="99"/>
      <c r="F34" s="100"/>
      <c r="G34" s="101"/>
      <c r="H34" s="100"/>
      <c r="I34" s="101"/>
      <c r="J34" s="100"/>
      <c r="K34" s="101"/>
      <c r="L34" s="100"/>
      <c r="M34" s="101"/>
      <c r="N34" s="100"/>
      <c r="O34" s="101"/>
      <c r="P34" s="100"/>
      <c r="Q34" s="101"/>
      <c r="R34" s="45"/>
      <c r="S34" s="46"/>
      <c r="T34" s="45"/>
      <c r="U34" s="47"/>
      <c r="V34" s="100"/>
      <c r="W34" s="101"/>
    </row>
    <row r="35" spans="1:23" ht="12.75" customHeight="1">
      <c r="A35" s="48" t="s">
        <v>55</v>
      </c>
      <c r="B35" s="93">
        <v>12800000</v>
      </c>
      <c r="C35" s="93">
        <v>11050000</v>
      </c>
      <c r="D35" s="93"/>
      <c r="E35" s="93">
        <f aca="true" t="shared" si="18" ref="E35:E40">$B35+$C35+$D35</f>
        <v>23850000</v>
      </c>
      <c r="F35" s="94">
        <v>23850000</v>
      </c>
      <c r="G35" s="95">
        <v>23850000</v>
      </c>
      <c r="H35" s="94">
        <v>3152000</v>
      </c>
      <c r="I35" s="95">
        <v>3151875</v>
      </c>
      <c r="J35" s="94">
        <v>2288000</v>
      </c>
      <c r="K35" s="95">
        <v>7333441</v>
      </c>
      <c r="L35" s="94">
        <v>2070000</v>
      </c>
      <c r="M35" s="95">
        <v>2305558</v>
      </c>
      <c r="N35" s="94"/>
      <c r="O35" s="95"/>
      <c r="P35" s="94">
        <f aca="true" t="shared" si="19" ref="P35:P40">$H35+$J35+$L35+$N35</f>
        <v>7510000</v>
      </c>
      <c r="Q35" s="95">
        <f aca="true" t="shared" si="20" ref="Q35:Q40">$I35+$K35+$M35+$O35</f>
        <v>12790874</v>
      </c>
      <c r="R35" s="49">
        <f aca="true" t="shared" si="21" ref="R35:R40">IF($J35=0,0,(($L35-$J35)/$J35)*100)</f>
        <v>-9.527972027972027</v>
      </c>
      <c r="S35" s="50">
        <f aca="true" t="shared" si="22" ref="S35:S40">IF($K35=0,0,(($M35-$K35)/$K35)*100)</f>
        <v>-68.56103430845083</v>
      </c>
      <c r="T35" s="49">
        <f>IF($E35=0,0,($P35/$E35)*100)</f>
        <v>31.48846960167715</v>
      </c>
      <c r="U35" s="51">
        <f>IF($E35=0,0,($Q35/$E35)*100)</f>
        <v>53.630498951781966</v>
      </c>
      <c r="V35" s="94">
        <v>0</v>
      </c>
      <c r="W35" s="95">
        <v>0</v>
      </c>
    </row>
    <row r="36" spans="1:23" ht="12.75" customHeight="1">
      <c r="A36" s="48" t="s">
        <v>56</v>
      </c>
      <c r="B36" s="93">
        <v>21782000</v>
      </c>
      <c r="C36" s="93">
        <v>7013000</v>
      </c>
      <c r="D36" s="93"/>
      <c r="E36" s="93">
        <f t="shared" si="18"/>
        <v>28795000</v>
      </c>
      <c r="F36" s="94">
        <v>28795000</v>
      </c>
      <c r="G36" s="95">
        <v>0</v>
      </c>
      <c r="H36" s="94"/>
      <c r="I36" s="95"/>
      <c r="J36" s="94"/>
      <c r="K36" s="95"/>
      <c r="L36" s="94"/>
      <c r="M36" s="95"/>
      <c r="N36" s="94"/>
      <c r="O36" s="95"/>
      <c r="P36" s="94">
        <f t="shared" si="19"/>
        <v>0</v>
      </c>
      <c r="Q36" s="95">
        <f t="shared" si="20"/>
        <v>0</v>
      </c>
      <c r="R36" s="49">
        <f t="shared" si="21"/>
        <v>0</v>
      </c>
      <c r="S36" s="50">
        <f t="shared" si="22"/>
        <v>0</v>
      </c>
      <c r="T36" s="49">
        <f>IF($E36=0,0,($P36/$E36)*100)</f>
        <v>0</v>
      </c>
      <c r="U36" s="51">
        <f>IF($E36=0,0,($Q36/$E36)*100)</f>
        <v>0</v>
      </c>
      <c r="V36" s="94">
        <v>0</v>
      </c>
      <c r="W36" s="95">
        <v>0</v>
      </c>
    </row>
    <row r="37" spans="1:23" ht="12.75" customHeight="1">
      <c r="A37" s="48" t="s">
        <v>57</v>
      </c>
      <c r="B37" s="93">
        <v>0</v>
      </c>
      <c r="C37" s="93">
        <v>0</v>
      </c>
      <c r="D37" s="93"/>
      <c r="E37" s="93">
        <f t="shared" si="18"/>
        <v>0</v>
      </c>
      <c r="F37" s="94">
        <v>0</v>
      </c>
      <c r="G37" s="95">
        <v>0</v>
      </c>
      <c r="H37" s="94"/>
      <c r="I37" s="95"/>
      <c r="J37" s="94"/>
      <c r="K37" s="95"/>
      <c r="L37" s="94"/>
      <c r="M37" s="95"/>
      <c r="N37" s="94"/>
      <c r="O37" s="95"/>
      <c r="P37" s="94">
        <f t="shared" si="19"/>
        <v>0</v>
      </c>
      <c r="Q37" s="95">
        <f t="shared" si="20"/>
        <v>0</v>
      </c>
      <c r="R37" s="49">
        <f t="shared" si="21"/>
        <v>0</v>
      </c>
      <c r="S37" s="50">
        <f t="shared" si="22"/>
        <v>0</v>
      </c>
      <c r="T37" s="49">
        <f>IF($E37=0,0,($P37/$E37)*100)</f>
        <v>0</v>
      </c>
      <c r="U37" s="51">
        <f>IF($E37=0,0,($Q37/$E37)*100)</f>
        <v>0</v>
      </c>
      <c r="V37" s="94">
        <v>0</v>
      </c>
      <c r="W37" s="95"/>
    </row>
    <row r="38" spans="1:23" ht="12.75" customHeight="1">
      <c r="A38" s="48" t="s">
        <v>58</v>
      </c>
      <c r="B38" s="93">
        <v>0</v>
      </c>
      <c r="C38" s="93">
        <v>0</v>
      </c>
      <c r="D38" s="93"/>
      <c r="E38" s="93">
        <f t="shared" si="18"/>
        <v>0</v>
      </c>
      <c r="F38" s="94">
        <v>0</v>
      </c>
      <c r="G38" s="95">
        <v>0</v>
      </c>
      <c r="H38" s="94"/>
      <c r="I38" s="95"/>
      <c r="J38" s="94"/>
      <c r="K38" s="95"/>
      <c r="L38" s="94"/>
      <c r="M38" s="95"/>
      <c r="N38" s="94"/>
      <c r="O38" s="95"/>
      <c r="P38" s="94">
        <f t="shared" si="19"/>
        <v>0</v>
      </c>
      <c r="Q38" s="95">
        <f t="shared" si="20"/>
        <v>0</v>
      </c>
      <c r="R38" s="49">
        <f t="shared" si="21"/>
        <v>0</v>
      </c>
      <c r="S38" s="50">
        <f t="shared" si="22"/>
        <v>0</v>
      </c>
      <c r="T38" s="49">
        <f>IF($E38=0,0,($P38/$E38)*100)</f>
        <v>0</v>
      </c>
      <c r="U38" s="51">
        <f>IF($E38=0,0,($Q38/$E38)*100)</f>
        <v>0</v>
      </c>
      <c r="V38" s="94">
        <v>0</v>
      </c>
      <c r="W38" s="95">
        <v>0</v>
      </c>
    </row>
    <row r="39" spans="1:23" ht="12.75" customHeight="1">
      <c r="A39" s="48" t="s">
        <v>59</v>
      </c>
      <c r="B39" s="93">
        <v>0</v>
      </c>
      <c r="C39" s="93">
        <v>0</v>
      </c>
      <c r="D39" s="93"/>
      <c r="E39" s="93">
        <f t="shared" si="18"/>
        <v>0</v>
      </c>
      <c r="F39" s="94">
        <v>0</v>
      </c>
      <c r="G39" s="95">
        <v>0</v>
      </c>
      <c r="H39" s="94"/>
      <c r="I39" s="95"/>
      <c r="J39" s="94"/>
      <c r="K39" s="95"/>
      <c r="L39" s="94"/>
      <c r="M39" s="95"/>
      <c r="N39" s="94"/>
      <c r="O39" s="95"/>
      <c r="P39" s="94">
        <f t="shared" si="19"/>
        <v>0</v>
      </c>
      <c r="Q39" s="95">
        <f t="shared" si="20"/>
        <v>0</v>
      </c>
      <c r="R39" s="49">
        <f t="shared" si="21"/>
        <v>0</v>
      </c>
      <c r="S39" s="50">
        <f t="shared" si="22"/>
        <v>0</v>
      </c>
      <c r="T39" s="49">
        <f>IF($E39=0,0,($P39/$E39)*100)</f>
        <v>0</v>
      </c>
      <c r="U39" s="51">
        <f>IF($E39=0,0,($Q39/$E39)*100)</f>
        <v>0</v>
      </c>
      <c r="V39" s="94">
        <v>0</v>
      </c>
      <c r="W39" s="95"/>
    </row>
    <row r="40" spans="1:23" ht="12.75" customHeight="1">
      <c r="A40" s="52" t="s">
        <v>39</v>
      </c>
      <c r="B40" s="96">
        <f>SUM(B35:B39)</f>
        <v>34582000</v>
      </c>
      <c r="C40" s="96">
        <f>SUM(C35:C39)</f>
        <v>18063000</v>
      </c>
      <c r="D40" s="96"/>
      <c r="E40" s="96">
        <f t="shared" si="18"/>
        <v>52645000</v>
      </c>
      <c r="F40" s="97">
        <f aca="true" t="shared" si="23" ref="F40:O40">SUM(F35:F39)</f>
        <v>52645000</v>
      </c>
      <c r="G40" s="98">
        <f t="shared" si="23"/>
        <v>23850000</v>
      </c>
      <c r="H40" s="97">
        <f t="shared" si="23"/>
        <v>3152000</v>
      </c>
      <c r="I40" s="98">
        <f t="shared" si="23"/>
        <v>3151875</v>
      </c>
      <c r="J40" s="97">
        <f t="shared" si="23"/>
        <v>2288000</v>
      </c>
      <c r="K40" s="98">
        <f t="shared" si="23"/>
        <v>7333441</v>
      </c>
      <c r="L40" s="97">
        <f t="shared" si="23"/>
        <v>2070000</v>
      </c>
      <c r="M40" s="98">
        <f t="shared" si="23"/>
        <v>2305558</v>
      </c>
      <c r="N40" s="97">
        <f t="shared" si="23"/>
        <v>0</v>
      </c>
      <c r="O40" s="98">
        <f t="shared" si="23"/>
        <v>0</v>
      </c>
      <c r="P40" s="97">
        <f t="shared" si="19"/>
        <v>7510000</v>
      </c>
      <c r="Q40" s="98">
        <f t="shared" si="20"/>
        <v>12790874</v>
      </c>
      <c r="R40" s="53">
        <f t="shared" si="21"/>
        <v>-9.527972027972027</v>
      </c>
      <c r="S40" s="54">
        <f t="shared" si="22"/>
        <v>-68.56103430845083</v>
      </c>
      <c r="T40" s="53">
        <f>IF((+$E35+$E38)=0,0,(P40/(+$E35+$E38))*100)</f>
        <v>31.48846960167715</v>
      </c>
      <c r="U40" s="55">
        <f>IF((+$E35+$E38)=0,0,(Q40/(+$E35+$E38))*100)</f>
        <v>53.630498951781966</v>
      </c>
      <c r="V40" s="97">
        <f>SUM(V35:V39)</f>
        <v>0</v>
      </c>
      <c r="W40" s="98">
        <f>SUM(W35:W39)</f>
        <v>0</v>
      </c>
    </row>
    <row r="41" spans="1:23" ht="12.75" customHeight="1">
      <c r="A41" s="41" t="s">
        <v>60</v>
      </c>
      <c r="B41" s="99"/>
      <c r="C41" s="99"/>
      <c r="D41" s="99"/>
      <c r="E41" s="99"/>
      <c r="F41" s="100"/>
      <c r="G41" s="101"/>
      <c r="H41" s="100"/>
      <c r="I41" s="101"/>
      <c r="J41" s="100"/>
      <c r="K41" s="101"/>
      <c r="L41" s="100"/>
      <c r="M41" s="101"/>
      <c r="N41" s="100"/>
      <c r="O41" s="101"/>
      <c r="P41" s="100"/>
      <c r="Q41" s="101"/>
      <c r="R41" s="45"/>
      <c r="S41" s="46"/>
      <c r="T41" s="45"/>
      <c r="U41" s="47"/>
      <c r="V41" s="100"/>
      <c r="W41" s="101"/>
    </row>
    <row r="42" spans="1:23" ht="12.75" customHeight="1">
      <c r="A42" s="48" t="s">
        <v>61</v>
      </c>
      <c r="B42" s="93">
        <v>0</v>
      </c>
      <c r="C42" s="93">
        <v>0</v>
      </c>
      <c r="D42" s="93"/>
      <c r="E42" s="93">
        <f aca="true" t="shared" si="24" ref="E42:E53">$B42+$C42+$D42</f>
        <v>0</v>
      </c>
      <c r="F42" s="94">
        <v>0</v>
      </c>
      <c r="G42" s="95">
        <v>0</v>
      </c>
      <c r="H42" s="94"/>
      <c r="I42" s="95"/>
      <c r="J42" s="94"/>
      <c r="K42" s="95"/>
      <c r="L42" s="94"/>
      <c r="M42" s="95"/>
      <c r="N42" s="94"/>
      <c r="O42" s="95"/>
      <c r="P42" s="94">
        <f aca="true" t="shared" si="25" ref="P42:P53">$H42+$J42+$L42+$N42</f>
        <v>0</v>
      </c>
      <c r="Q42" s="95">
        <f aca="true" t="shared" si="26" ref="Q42:Q53">$I42+$K42+$M42+$O42</f>
        <v>0</v>
      </c>
      <c r="R42" s="49">
        <f aca="true" t="shared" si="27" ref="R42:R53">IF($J42=0,0,(($L42-$J42)/$J42)*100)</f>
        <v>0</v>
      </c>
      <c r="S42" s="50">
        <f aca="true" t="shared" si="28" ref="S42:S53">IF($K42=0,0,(($M42-$K42)/$K42)*100)</f>
        <v>0</v>
      </c>
      <c r="T42" s="49">
        <f aca="true" t="shared" si="29" ref="T42:T52">IF($E42=0,0,($P42/$E42)*100)</f>
        <v>0</v>
      </c>
      <c r="U42" s="51">
        <f aca="true" t="shared" si="30" ref="U42:U52">IF($E42=0,0,($Q42/$E42)*100)</f>
        <v>0</v>
      </c>
      <c r="V42" s="94">
        <v>0</v>
      </c>
      <c r="W42" s="95"/>
    </row>
    <row r="43" spans="1:23" ht="12.75" customHeight="1">
      <c r="A43" s="48" t="s">
        <v>62</v>
      </c>
      <c r="B43" s="93">
        <v>0</v>
      </c>
      <c r="C43" s="93">
        <v>0</v>
      </c>
      <c r="D43" s="93"/>
      <c r="E43" s="93">
        <f t="shared" si="24"/>
        <v>0</v>
      </c>
      <c r="F43" s="94">
        <v>0</v>
      </c>
      <c r="G43" s="95">
        <v>0</v>
      </c>
      <c r="H43" s="94"/>
      <c r="I43" s="95"/>
      <c r="J43" s="94"/>
      <c r="K43" s="95"/>
      <c r="L43" s="94"/>
      <c r="M43" s="95"/>
      <c r="N43" s="94"/>
      <c r="O43" s="95"/>
      <c r="P43" s="94">
        <f t="shared" si="25"/>
        <v>0</v>
      </c>
      <c r="Q43" s="95">
        <f t="shared" si="26"/>
        <v>0</v>
      </c>
      <c r="R43" s="49">
        <f t="shared" si="27"/>
        <v>0</v>
      </c>
      <c r="S43" s="50">
        <f t="shared" si="28"/>
        <v>0</v>
      </c>
      <c r="T43" s="49">
        <f t="shared" si="29"/>
        <v>0</v>
      </c>
      <c r="U43" s="51">
        <f t="shared" si="30"/>
        <v>0</v>
      </c>
      <c r="V43" s="94">
        <v>0</v>
      </c>
      <c r="W43" s="95">
        <v>0</v>
      </c>
    </row>
    <row r="44" spans="1:23" ht="12.75" customHeight="1">
      <c r="A44" s="48" t="s">
        <v>63</v>
      </c>
      <c r="B44" s="93">
        <v>0</v>
      </c>
      <c r="C44" s="93">
        <v>0</v>
      </c>
      <c r="D44" s="93"/>
      <c r="E44" s="93">
        <f t="shared" si="24"/>
        <v>0</v>
      </c>
      <c r="F44" s="94">
        <v>0</v>
      </c>
      <c r="G44" s="95">
        <v>0</v>
      </c>
      <c r="H44" s="94"/>
      <c r="I44" s="95"/>
      <c r="J44" s="94"/>
      <c r="K44" s="95"/>
      <c r="L44" s="94"/>
      <c r="M44" s="95"/>
      <c r="N44" s="94"/>
      <c r="O44" s="95"/>
      <c r="P44" s="94">
        <f t="shared" si="25"/>
        <v>0</v>
      </c>
      <c r="Q44" s="95">
        <f t="shared" si="26"/>
        <v>0</v>
      </c>
      <c r="R44" s="49">
        <f t="shared" si="27"/>
        <v>0</v>
      </c>
      <c r="S44" s="50">
        <f t="shared" si="28"/>
        <v>0</v>
      </c>
      <c r="T44" s="49">
        <f t="shared" si="29"/>
        <v>0</v>
      </c>
      <c r="U44" s="51">
        <f t="shared" si="30"/>
        <v>0</v>
      </c>
      <c r="V44" s="94">
        <v>0</v>
      </c>
      <c r="W44" s="95">
        <v>0</v>
      </c>
    </row>
    <row r="45" spans="1:23" ht="12.75" customHeight="1">
      <c r="A45" s="48" t="s">
        <v>64</v>
      </c>
      <c r="B45" s="93">
        <v>0</v>
      </c>
      <c r="C45" s="93">
        <v>0</v>
      </c>
      <c r="D45" s="93"/>
      <c r="E45" s="93">
        <f t="shared" si="24"/>
        <v>0</v>
      </c>
      <c r="F45" s="94">
        <v>0</v>
      </c>
      <c r="G45" s="95">
        <v>0</v>
      </c>
      <c r="H45" s="94"/>
      <c r="I45" s="95"/>
      <c r="J45" s="94"/>
      <c r="K45" s="95"/>
      <c r="L45" s="94"/>
      <c r="M45" s="95"/>
      <c r="N45" s="94"/>
      <c r="O45" s="95"/>
      <c r="P45" s="94">
        <f t="shared" si="25"/>
        <v>0</v>
      </c>
      <c r="Q45" s="95">
        <f t="shared" si="26"/>
        <v>0</v>
      </c>
      <c r="R45" s="49">
        <f t="shared" si="27"/>
        <v>0</v>
      </c>
      <c r="S45" s="50">
        <f t="shared" si="28"/>
        <v>0</v>
      </c>
      <c r="T45" s="49">
        <f t="shared" si="29"/>
        <v>0</v>
      </c>
      <c r="U45" s="51">
        <f t="shared" si="30"/>
        <v>0</v>
      </c>
      <c r="V45" s="94">
        <v>0</v>
      </c>
      <c r="W45" s="95"/>
    </row>
    <row r="46" spans="1:23" ht="12.75" customHeight="1">
      <c r="A46" s="48" t="s">
        <v>65</v>
      </c>
      <c r="B46" s="93">
        <v>0</v>
      </c>
      <c r="C46" s="93">
        <v>0</v>
      </c>
      <c r="D46" s="93"/>
      <c r="E46" s="93">
        <f t="shared" si="24"/>
        <v>0</v>
      </c>
      <c r="F46" s="94">
        <v>0</v>
      </c>
      <c r="G46" s="95">
        <v>0</v>
      </c>
      <c r="H46" s="94"/>
      <c r="I46" s="95"/>
      <c r="J46" s="94"/>
      <c r="K46" s="95"/>
      <c r="L46" s="94"/>
      <c r="M46" s="95"/>
      <c r="N46" s="94"/>
      <c r="O46" s="95"/>
      <c r="P46" s="94">
        <f t="shared" si="25"/>
        <v>0</v>
      </c>
      <c r="Q46" s="95">
        <f t="shared" si="26"/>
        <v>0</v>
      </c>
      <c r="R46" s="49">
        <f t="shared" si="27"/>
        <v>0</v>
      </c>
      <c r="S46" s="50">
        <f t="shared" si="28"/>
        <v>0</v>
      </c>
      <c r="T46" s="49">
        <f t="shared" si="29"/>
        <v>0</v>
      </c>
      <c r="U46" s="51">
        <f t="shared" si="30"/>
        <v>0</v>
      </c>
      <c r="V46" s="94">
        <v>0</v>
      </c>
      <c r="W46" s="95"/>
    </row>
    <row r="47" spans="1:23" ht="12.75" customHeight="1" hidden="1">
      <c r="A47" s="48" t="s">
        <v>66</v>
      </c>
      <c r="B47" s="93">
        <v>0</v>
      </c>
      <c r="C47" s="93">
        <v>0</v>
      </c>
      <c r="D47" s="93"/>
      <c r="E47" s="93">
        <f t="shared" si="24"/>
        <v>0</v>
      </c>
      <c r="F47" s="94">
        <v>0</v>
      </c>
      <c r="G47" s="95">
        <v>0</v>
      </c>
      <c r="H47" s="94"/>
      <c r="I47" s="95"/>
      <c r="J47" s="94"/>
      <c r="K47" s="95"/>
      <c r="L47" s="94"/>
      <c r="M47" s="95"/>
      <c r="N47" s="94"/>
      <c r="O47" s="95"/>
      <c r="P47" s="94">
        <f t="shared" si="25"/>
        <v>0</v>
      </c>
      <c r="Q47" s="95">
        <f t="shared" si="26"/>
        <v>0</v>
      </c>
      <c r="R47" s="49">
        <f t="shared" si="27"/>
        <v>0</v>
      </c>
      <c r="S47" s="50">
        <f t="shared" si="28"/>
        <v>0</v>
      </c>
      <c r="T47" s="49">
        <f t="shared" si="29"/>
        <v>0</v>
      </c>
      <c r="U47" s="51">
        <f t="shared" si="30"/>
        <v>0</v>
      </c>
      <c r="V47" s="94">
        <v>0</v>
      </c>
      <c r="W47" s="95"/>
    </row>
    <row r="48" spans="1:23" ht="12.75" customHeight="1">
      <c r="A48" s="48" t="s">
        <v>67</v>
      </c>
      <c r="B48" s="93">
        <v>0</v>
      </c>
      <c r="C48" s="93">
        <v>0</v>
      </c>
      <c r="D48" s="93"/>
      <c r="E48" s="93">
        <f t="shared" si="24"/>
        <v>0</v>
      </c>
      <c r="F48" s="94">
        <v>0</v>
      </c>
      <c r="G48" s="95">
        <v>0</v>
      </c>
      <c r="H48" s="94"/>
      <c r="I48" s="95"/>
      <c r="J48" s="94"/>
      <c r="K48" s="95"/>
      <c r="L48" s="94"/>
      <c r="M48" s="95"/>
      <c r="N48" s="94"/>
      <c r="O48" s="95"/>
      <c r="P48" s="94">
        <f t="shared" si="25"/>
        <v>0</v>
      </c>
      <c r="Q48" s="95">
        <f t="shared" si="26"/>
        <v>0</v>
      </c>
      <c r="R48" s="49">
        <f t="shared" si="27"/>
        <v>0</v>
      </c>
      <c r="S48" s="50">
        <f t="shared" si="28"/>
        <v>0</v>
      </c>
      <c r="T48" s="49">
        <f t="shared" si="29"/>
        <v>0</v>
      </c>
      <c r="U48" s="51">
        <f t="shared" si="30"/>
        <v>0</v>
      </c>
      <c r="V48" s="94">
        <v>0</v>
      </c>
      <c r="W48" s="95"/>
    </row>
    <row r="49" spans="1:23" ht="12.75" customHeight="1">
      <c r="A49" s="48" t="s">
        <v>68</v>
      </c>
      <c r="B49" s="93">
        <v>0</v>
      </c>
      <c r="C49" s="93">
        <v>0</v>
      </c>
      <c r="D49" s="93"/>
      <c r="E49" s="93">
        <f t="shared" si="24"/>
        <v>0</v>
      </c>
      <c r="F49" s="94">
        <v>0</v>
      </c>
      <c r="G49" s="95">
        <v>0</v>
      </c>
      <c r="H49" s="94"/>
      <c r="I49" s="95"/>
      <c r="J49" s="94"/>
      <c r="K49" s="95"/>
      <c r="L49" s="94"/>
      <c r="M49" s="95"/>
      <c r="N49" s="94"/>
      <c r="O49" s="95"/>
      <c r="P49" s="94">
        <f t="shared" si="25"/>
        <v>0</v>
      </c>
      <c r="Q49" s="95">
        <f t="shared" si="26"/>
        <v>0</v>
      </c>
      <c r="R49" s="49">
        <f t="shared" si="27"/>
        <v>0</v>
      </c>
      <c r="S49" s="50">
        <f t="shared" si="28"/>
        <v>0</v>
      </c>
      <c r="T49" s="49">
        <f t="shared" si="29"/>
        <v>0</v>
      </c>
      <c r="U49" s="51">
        <f t="shared" si="30"/>
        <v>0</v>
      </c>
      <c r="V49" s="94">
        <v>0</v>
      </c>
      <c r="W49" s="95"/>
    </row>
    <row r="50" spans="1:23" ht="12.75" customHeight="1">
      <c r="A50" s="48" t="s">
        <v>69</v>
      </c>
      <c r="B50" s="93">
        <v>0</v>
      </c>
      <c r="C50" s="93">
        <v>0</v>
      </c>
      <c r="D50" s="93"/>
      <c r="E50" s="93">
        <f t="shared" si="24"/>
        <v>0</v>
      </c>
      <c r="F50" s="94">
        <v>0</v>
      </c>
      <c r="G50" s="95">
        <v>0</v>
      </c>
      <c r="H50" s="94"/>
      <c r="I50" s="95"/>
      <c r="J50" s="94"/>
      <c r="K50" s="95"/>
      <c r="L50" s="94"/>
      <c r="M50" s="95"/>
      <c r="N50" s="94"/>
      <c r="O50" s="95"/>
      <c r="P50" s="94">
        <f t="shared" si="25"/>
        <v>0</v>
      </c>
      <c r="Q50" s="95">
        <f t="shared" si="26"/>
        <v>0</v>
      </c>
      <c r="R50" s="49">
        <f t="shared" si="27"/>
        <v>0</v>
      </c>
      <c r="S50" s="50">
        <f t="shared" si="28"/>
        <v>0</v>
      </c>
      <c r="T50" s="49">
        <f t="shared" si="29"/>
        <v>0</v>
      </c>
      <c r="U50" s="51">
        <f t="shared" si="30"/>
        <v>0</v>
      </c>
      <c r="V50" s="94">
        <v>0</v>
      </c>
      <c r="W50" s="95">
        <v>0</v>
      </c>
    </row>
    <row r="51" spans="1:23" ht="12.75" customHeight="1">
      <c r="A51" s="48" t="s">
        <v>70</v>
      </c>
      <c r="B51" s="93">
        <v>42200000</v>
      </c>
      <c r="C51" s="93">
        <v>0</v>
      </c>
      <c r="D51" s="93"/>
      <c r="E51" s="93">
        <f t="shared" si="24"/>
        <v>42200000</v>
      </c>
      <c r="F51" s="94">
        <v>42200000</v>
      </c>
      <c r="G51" s="95">
        <v>42200000</v>
      </c>
      <c r="H51" s="94"/>
      <c r="I51" s="95"/>
      <c r="J51" s="94">
        <v>10832000</v>
      </c>
      <c r="K51" s="95">
        <v>14982731</v>
      </c>
      <c r="L51" s="94">
        <v>4884000</v>
      </c>
      <c r="M51" s="95">
        <v>14673352</v>
      </c>
      <c r="N51" s="94"/>
      <c r="O51" s="95"/>
      <c r="P51" s="94">
        <f t="shared" si="25"/>
        <v>15716000</v>
      </c>
      <c r="Q51" s="95">
        <f t="shared" si="26"/>
        <v>29656083</v>
      </c>
      <c r="R51" s="49">
        <f t="shared" si="27"/>
        <v>-54.91137370753324</v>
      </c>
      <c r="S51" s="50">
        <f t="shared" si="28"/>
        <v>-2.0649039217216143</v>
      </c>
      <c r="T51" s="49">
        <f t="shared" si="29"/>
        <v>37.24170616113744</v>
      </c>
      <c r="U51" s="51">
        <f t="shared" si="30"/>
        <v>70.27507819905213</v>
      </c>
      <c r="V51" s="94">
        <v>0</v>
      </c>
      <c r="W51" s="95">
        <v>0</v>
      </c>
    </row>
    <row r="52" spans="1:23" ht="12.75" customHeight="1">
      <c r="A52" s="48" t="s">
        <v>71</v>
      </c>
      <c r="B52" s="93">
        <v>0</v>
      </c>
      <c r="C52" s="93">
        <v>0</v>
      </c>
      <c r="D52" s="93"/>
      <c r="E52" s="93">
        <f t="shared" si="24"/>
        <v>0</v>
      </c>
      <c r="F52" s="94">
        <v>0</v>
      </c>
      <c r="G52" s="95">
        <v>0</v>
      </c>
      <c r="H52" s="94"/>
      <c r="I52" s="95"/>
      <c r="J52" s="94"/>
      <c r="K52" s="95"/>
      <c r="L52" s="94"/>
      <c r="M52" s="95"/>
      <c r="N52" s="94"/>
      <c r="O52" s="95"/>
      <c r="P52" s="94">
        <f t="shared" si="25"/>
        <v>0</v>
      </c>
      <c r="Q52" s="95">
        <f t="shared" si="26"/>
        <v>0</v>
      </c>
      <c r="R52" s="49">
        <f t="shared" si="27"/>
        <v>0</v>
      </c>
      <c r="S52" s="50">
        <f t="shared" si="28"/>
        <v>0</v>
      </c>
      <c r="T52" s="49">
        <f t="shared" si="29"/>
        <v>0</v>
      </c>
      <c r="U52" s="51">
        <f t="shared" si="30"/>
        <v>0</v>
      </c>
      <c r="V52" s="94">
        <v>0</v>
      </c>
      <c r="W52" s="95">
        <v>0</v>
      </c>
    </row>
    <row r="53" spans="1:23" ht="12.75" customHeight="1">
      <c r="A53" s="52" t="s">
        <v>39</v>
      </c>
      <c r="B53" s="96">
        <f>SUM(B42:B52)</f>
        <v>42200000</v>
      </c>
      <c r="C53" s="96">
        <f>SUM(C42:C52)</f>
        <v>0</v>
      </c>
      <c r="D53" s="96"/>
      <c r="E53" s="96">
        <f t="shared" si="24"/>
        <v>42200000</v>
      </c>
      <c r="F53" s="97">
        <f aca="true" t="shared" si="31" ref="F53:O53">SUM(F42:F52)</f>
        <v>42200000</v>
      </c>
      <c r="G53" s="98">
        <f t="shared" si="31"/>
        <v>42200000</v>
      </c>
      <c r="H53" s="97">
        <f t="shared" si="31"/>
        <v>0</v>
      </c>
      <c r="I53" s="98">
        <f t="shared" si="31"/>
        <v>0</v>
      </c>
      <c r="J53" s="97">
        <f t="shared" si="31"/>
        <v>10832000</v>
      </c>
      <c r="K53" s="98">
        <f t="shared" si="31"/>
        <v>14982731</v>
      </c>
      <c r="L53" s="97">
        <f t="shared" si="31"/>
        <v>4884000</v>
      </c>
      <c r="M53" s="98">
        <f t="shared" si="31"/>
        <v>14673352</v>
      </c>
      <c r="N53" s="97">
        <f t="shared" si="31"/>
        <v>0</v>
      </c>
      <c r="O53" s="98">
        <f t="shared" si="31"/>
        <v>0</v>
      </c>
      <c r="P53" s="97">
        <f t="shared" si="25"/>
        <v>15716000</v>
      </c>
      <c r="Q53" s="98">
        <f t="shared" si="26"/>
        <v>29656083</v>
      </c>
      <c r="R53" s="53">
        <f t="shared" si="27"/>
        <v>-54.91137370753324</v>
      </c>
      <c r="S53" s="54">
        <f t="shared" si="28"/>
        <v>-2.0649039217216143</v>
      </c>
      <c r="T53" s="53">
        <f>IF((+$E43+$E45+$E47+$E48+$E51)=0,0,(P53/(+$E43+$E45+$E47+$E48+$E51))*100)</f>
        <v>37.24170616113744</v>
      </c>
      <c r="U53" s="55">
        <f>IF((+$E43+$E45+$E47+$E48+$E51)=0,0,(Q53/(+$E43+$E45+$E47+$E48+$E51))*100)</f>
        <v>70.27507819905213</v>
      </c>
      <c r="V53" s="97">
        <f>SUM(V42:V52)</f>
        <v>0</v>
      </c>
      <c r="W53" s="98">
        <f>SUM(W42:W52)</f>
        <v>0</v>
      </c>
    </row>
    <row r="54" spans="1:23" ht="12.75" customHeight="1">
      <c r="A54" s="41" t="s">
        <v>72</v>
      </c>
      <c r="B54" s="99"/>
      <c r="C54" s="99"/>
      <c r="D54" s="99"/>
      <c r="E54" s="99"/>
      <c r="F54" s="100"/>
      <c r="G54" s="101"/>
      <c r="H54" s="100"/>
      <c r="I54" s="101"/>
      <c r="J54" s="100"/>
      <c r="K54" s="101"/>
      <c r="L54" s="100"/>
      <c r="M54" s="101"/>
      <c r="N54" s="100"/>
      <c r="O54" s="101"/>
      <c r="P54" s="100"/>
      <c r="Q54" s="101"/>
      <c r="R54" s="45"/>
      <c r="S54" s="46"/>
      <c r="T54" s="45"/>
      <c r="U54" s="47"/>
      <c r="V54" s="100"/>
      <c r="W54" s="101"/>
    </row>
    <row r="55" spans="1:23" ht="12.75" customHeight="1">
      <c r="A55" s="56" t="s">
        <v>73</v>
      </c>
      <c r="B55" s="93">
        <v>0</v>
      </c>
      <c r="C55" s="93">
        <v>0</v>
      </c>
      <c r="D55" s="93"/>
      <c r="E55" s="93">
        <f>$B55+$C55+$D55</f>
        <v>0</v>
      </c>
      <c r="F55" s="94">
        <v>0</v>
      </c>
      <c r="G55" s="95">
        <v>0</v>
      </c>
      <c r="H55" s="94"/>
      <c r="I55" s="95"/>
      <c r="J55" s="94"/>
      <c r="K55" s="95"/>
      <c r="L55" s="94"/>
      <c r="M55" s="95"/>
      <c r="N55" s="94"/>
      <c r="O55" s="95"/>
      <c r="P55" s="94">
        <f>$H55+$J55+$L55+$N55</f>
        <v>0</v>
      </c>
      <c r="Q55" s="95">
        <f>$I55+$K55+$M55+$O55</f>
        <v>0</v>
      </c>
      <c r="R55" s="49">
        <f>IF($J55=0,0,(($L55-$J55)/$J55)*100)</f>
        <v>0</v>
      </c>
      <c r="S55" s="50">
        <f>IF($K55=0,0,(($M55-$K55)/$K55)*100)</f>
        <v>0</v>
      </c>
      <c r="T55" s="49">
        <f>IF($E55=0,0,($P55/$E55)*100)</f>
        <v>0</v>
      </c>
      <c r="U55" s="51">
        <f>IF($E55=0,0,($Q55/$E55)*100)</f>
        <v>0</v>
      </c>
      <c r="V55" s="94">
        <v>0</v>
      </c>
      <c r="W55" s="95"/>
    </row>
    <row r="56" spans="1:23" ht="12.75" customHeight="1">
      <c r="A56" s="56" t="s">
        <v>74</v>
      </c>
      <c r="B56" s="93">
        <v>0</v>
      </c>
      <c r="C56" s="93">
        <v>0</v>
      </c>
      <c r="D56" s="93"/>
      <c r="E56" s="93">
        <f>$B56+$C56+$D56</f>
        <v>0</v>
      </c>
      <c r="F56" s="94">
        <v>0</v>
      </c>
      <c r="G56" s="95">
        <v>0</v>
      </c>
      <c r="H56" s="94"/>
      <c r="I56" s="95"/>
      <c r="J56" s="94"/>
      <c r="K56" s="95"/>
      <c r="L56" s="94"/>
      <c r="M56" s="95"/>
      <c r="N56" s="94"/>
      <c r="O56" s="95"/>
      <c r="P56" s="94">
        <f>$H56+$J56+$L56+$N56</f>
        <v>0</v>
      </c>
      <c r="Q56" s="95">
        <f>$I56+$K56+$M56+$O56</f>
        <v>0</v>
      </c>
      <c r="R56" s="49">
        <f>IF($J56=0,0,(($L56-$J56)/$J56)*100)</f>
        <v>0</v>
      </c>
      <c r="S56" s="50">
        <f>IF($K56=0,0,(($M56-$K56)/$K56)*100)</f>
        <v>0</v>
      </c>
      <c r="T56" s="49">
        <f>IF($E56=0,0,($P56/$E56)*100)</f>
        <v>0</v>
      </c>
      <c r="U56" s="51">
        <f>IF($E56=0,0,($Q56/$E56)*100)</f>
        <v>0</v>
      </c>
      <c r="V56" s="94">
        <v>0</v>
      </c>
      <c r="W56" s="95"/>
    </row>
    <row r="57" spans="1:23" ht="12.75" customHeight="1" hidden="1">
      <c r="A57" s="56" t="s">
        <v>75</v>
      </c>
      <c r="B57" s="93">
        <v>0</v>
      </c>
      <c r="C57" s="93">
        <v>0</v>
      </c>
      <c r="D57" s="93"/>
      <c r="E57" s="93">
        <f>$B57+$C57+$D57</f>
        <v>0</v>
      </c>
      <c r="F57" s="94">
        <v>0</v>
      </c>
      <c r="G57" s="95">
        <v>0</v>
      </c>
      <c r="H57" s="94"/>
      <c r="I57" s="95"/>
      <c r="J57" s="94"/>
      <c r="K57" s="95"/>
      <c r="L57" s="94"/>
      <c r="M57" s="95"/>
      <c r="N57" s="94"/>
      <c r="O57" s="95"/>
      <c r="P57" s="94">
        <f>$H57+$J57+$L57+$N57</f>
        <v>0</v>
      </c>
      <c r="Q57" s="95">
        <f>$I57+$K57+$M57+$O57</f>
        <v>0</v>
      </c>
      <c r="R57" s="49">
        <f>IF($J57=0,0,(($L57-$J57)/$J57)*100)</f>
        <v>0</v>
      </c>
      <c r="S57" s="50">
        <f>IF($K57=0,0,(($M57-$K57)/$K57)*100)</f>
        <v>0</v>
      </c>
      <c r="T57" s="49">
        <f>IF($E57=0,0,($P57/$E57)*100)</f>
        <v>0</v>
      </c>
      <c r="U57" s="51">
        <f>IF($E57=0,0,($Q57/$E57)*100)</f>
        <v>0</v>
      </c>
      <c r="V57" s="94">
        <v>0</v>
      </c>
      <c r="W57" s="95"/>
    </row>
    <row r="58" spans="1:23" ht="12.75" customHeight="1" hidden="1">
      <c r="A58" s="48" t="s">
        <v>76</v>
      </c>
      <c r="B58" s="93">
        <v>0</v>
      </c>
      <c r="C58" s="93">
        <v>0</v>
      </c>
      <c r="D58" s="93"/>
      <c r="E58" s="93">
        <f>$B58+$C58+$D58</f>
        <v>0</v>
      </c>
      <c r="F58" s="94">
        <v>0</v>
      </c>
      <c r="G58" s="95">
        <v>0</v>
      </c>
      <c r="H58" s="94"/>
      <c r="I58" s="95"/>
      <c r="J58" s="94"/>
      <c r="K58" s="95"/>
      <c r="L58" s="94"/>
      <c r="M58" s="95"/>
      <c r="N58" s="94"/>
      <c r="O58" s="95"/>
      <c r="P58" s="94">
        <f>$H58+$J58+$L58+$N58</f>
        <v>0</v>
      </c>
      <c r="Q58" s="95">
        <f>$I58+$K58+$M58+$O58</f>
        <v>0</v>
      </c>
      <c r="R58" s="49">
        <f>IF($J58=0,0,(($L58-$J58)/$J58)*100)</f>
        <v>0</v>
      </c>
      <c r="S58" s="50">
        <f>IF($K58=0,0,(($M58-$K58)/$K58)*100)</f>
        <v>0</v>
      </c>
      <c r="T58" s="49">
        <f>IF($E58=0,0,($P58/$E58)*100)</f>
        <v>0</v>
      </c>
      <c r="U58" s="51">
        <f>IF($E58=0,0,($Q58/$E58)*100)</f>
        <v>0</v>
      </c>
      <c r="V58" s="94">
        <v>0</v>
      </c>
      <c r="W58" s="95"/>
    </row>
    <row r="59" spans="1:23" ht="12.75" customHeight="1">
      <c r="A59" s="57" t="s">
        <v>39</v>
      </c>
      <c r="B59" s="102">
        <f>SUM(B55:B58)</f>
        <v>0</v>
      </c>
      <c r="C59" s="102">
        <f>SUM(C55:C58)</f>
        <v>0</v>
      </c>
      <c r="D59" s="102"/>
      <c r="E59" s="102">
        <f>$B59+$C59+$D59</f>
        <v>0</v>
      </c>
      <c r="F59" s="103">
        <f aca="true" t="shared" si="32" ref="F59:O59">SUM(F55:F58)</f>
        <v>0</v>
      </c>
      <c r="G59" s="104">
        <f t="shared" si="32"/>
        <v>0</v>
      </c>
      <c r="H59" s="103">
        <f t="shared" si="32"/>
        <v>0</v>
      </c>
      <c r="I59" s="104">
        <f t="shared" si="32"/>
        <v>0</v>
      </c>
      <c r="J59" s="103">
        <f t="shared" si="32"/>
        <v>0</v>
      </c>
      <c r="K59" s="104">
        <f t="shared" si="32"/>
        <v>0</v>
      </c>
      <c r="L59" s="103">
        <f t="shared" si="32"/>
        <v>0</v>
      </c>
      <c r="M59" s="104">
        <f t="shared" si="32"/>
        <v>0</v>
      </c>
      <c r="N59" s="103">
        <f t="shared" si="32"/>
        <v>0</v>
      </c>
      <c r="O59" s="104">
        <f t="shared" si="32"/>
        <v>0</v>
      </c>
      <c r="P59" s="103">
        <f>$H59+$J59+$L59+$N59</f>
        <v>0</v>
      </c>
      <c r="Q59" s="104">
        <f>$I59+$K59+$M59+$O59</f>
        <v>0</v>
      </c>
      <c r="R59" s="58">
        <f>IF($J59=0,0,(($L59-$J59)/$J59)*100)</f>
        <v>0</v>
      </c>
      <c r="S59" s="59">
        <f>IF($K59=0,0,(($M59-$K59)/$K59)*100)</f>
        <v>0</v>
      </c>
      <c r="T59" s="58">
        <f>IF($E59=0,0,($P59/$E59)*100)</f>
        <v>0</v>
      </c>
      <c r="U59" s="60">
        <f>IF($E59=0,0,($Q59/$E59)*100)</f>
        <v>0</v>
      </c>
      <c r="V59" s="103">
        <f>SUM(V55:V58)</f>
        <v>0</v>
      </c>
      <c r="W59" s="104">
        <f>SUM(W55:W58)</f>
        <v>0</v>
      </c>
    </row>
    <row r="60" spans="1:23" ht="12.75" customHeight="1">
      <c r="A60" s="41" t="s">
        <v>77</v>
      </c>
      <c r="B60" s="99"/>
      <c r="C60" s="99"/>
      <c r="D60" s="99"/>
      <c r="E60" s="99"/>
      <c r="F60" s="100"/>
      <c r="G60" s="101"/>
      <c r="H60" s="100"/>
      <c r="I60" s="101"/>
      <c r="J60" s="100"/>
      <c r="K60" s="101"/>
      <c r="L60" s="100"/>
      <c r="M60" s="101"/>
      <c r="N60" s="100"/>
      <c r="O60" s="101"/>
      <c r="P60" s="100"/>
      <c r="Q60" s="101"/>
      <c r="R60" s="45"/>
      <c r="S60" s="46"/>
      <c r="T60" s="45"/>
      <c r="U60" s="47"/>
      <c r="V60" s="100"/>
      <c r="W60" s="101"/>
    </row>
    <row r="61" spans="1:23" ht="12.75" customHeight="1">
      <c r="A61" s="48" t="s">
        <v>78</v>
      </c>
      <c r="B61" s="93">
        <v>0</v>
      </c>
      <c r="C61" s="93">
        <v>0</v>
      </c>
      <c r="D61" s="93"/>
      <c r="E61" s="93">
        <f aca="true" t="shared" si="33" ref="E61:E67">$B61+$C61+$D61</f>
        <v>0</v>
      </c>
      <c r="F61" s="94">
        <v>0</v>
      </c>
      <c r="G61" s="95">
        <v>0</v>
      </c>
      <c r="H61" s="94"/>
      <c r="I61" s="95"/>
      <c r="J61" s="94"/>
      <c r="K61" s="95"/>
      <c r="L61" s="94"/>
      <c r="M61" s="95"/>
      <c r="N61" s="94"/>
      <c r="O61" s="95"/>
      <c r="P61" s="94">
        <f aca="true" t="shared" si="34" ref="P61:P67">$H61+$J61+$L61+$N61</f>
        <v>0</v>
      </c>
      <c r="Q61" s="95">
        <f aca="true" t="shared" si="35" ref="Q61:Q67">$I61+$K61+$M61+$O61</f>
        <v>0</v>
      </c>
      <c r="R61" s="49">
        <f aca="true" t="shared" si="36" ref="R61:R67">IF($J61=0,0,(($L61-$J61)/$J61)*100)</f>
        <v>0</v>
      </c>
      <c r="S61" s="50">
        <f aca="true" t="shared" si="37" ref="S61:S67">IF($K61=0,0,(($M61-$K61)/$K61)*100)</f>
        <v>0</v>
      </c>
      <c r="T61" s="49">
        <f>IF($E61=0,0,($P61/$E61)*100)</f>
        <v>0</v>
      </c>
      <c r="U61" s="51">
        <f>IF($E61=0,0,($Q61/$E61)*100)</f>
        <v>0</v>
      </c>
      <c r="V61" s="94">
        <v>0</v>
      </c>
      <c r="W61" s="95"/>
    </row>
    <row r="62" spans="1:23" ht="12.75" customHeight="1">
      <c r="A62" s="48" t="s">
        <v>79</v>
      </c>
      <c r="B62" s="93">
        <v>0</v>
      </c>
      <c r="C62" s="93">
        <v>0</v>
      </c>
      <c r="D62" s="93"/>
      <c r="E62" s="93">
        <f t="shared" si="33"/>
        <v>0</v>
      </c>
      <c r="F62" s="94">
        <v>0</v>
      </c>
      <c r="G62" s="95">
        <v>0</v>
      </c>
      <c r="H62" s="94"/>
      <c r="I62" s="95"/>
      <c r="J62" s="94"/>
      <c r="K62" s="95"/>
      <c r="L62" s="94"/>
      <c r="M62" s="95"/>
      <c r="N62" s="94"/>
      <c r="O62" s="95"/>
      <c r="P62" s="94">
        <f t="shared" si="34"/>
        <v>0</v>
      </c>
      <c r="Q62" s="95">
        <f t="shared" si="35"/>
        <v>0</v>
      </c>
      <c r="R62" s="49">
        <f t="shared" si="36"/>
        <v>0</v>
      </c>
      <c r="S62" s="50">
        <f t="shared" si="37"/>
        <v>0</v>
      </c>
      <c r="T62" s="49">
        <f>IF($E62=0,0,($P62/$E62)*100)</f>
        <v>0</v>
      </c>
      <c r="U62" s="51">
        <f>IF($E62=0,0,($Q62/$E62)*100)</f>
        <v>0</v>
      </c>
      <c r="V62" s="94">
        <v>0</v>
      </c>
      <c r="W62" s="95"/>
    </row>
    <row r="63" spans="1:23" ht="12.75" customHeight="1">
      <c r="A63" s="48" t="s">
        <v>80</v>
      </c>
      <c r="B63" s="93">
        <v>0</v>
      </c>
      <c r="C63" s="93">
        <v>0</v>
      </c>
      <c r="D63" s="93"/>
      <c r="E63" s="93">
        <f t="shared" si="33"/>
        <v>0</v>
      </c>
      <c r="F63" s="94">
        <v>0</v>
      </c>
      <c r="G63" s="95">
        <v>0</v>
      </c>
      <c r="H63" s="94"/>
      <c r="I63" s="95"/>
      <c r="J63" s="94"/>
      <c r="K63" s="95"/>
      <c r="L63" s="94"/>
      <c r="M63" s="95"/>
      <c r="N63" s="94"/>
      <c r="O63" s="95"/>
      <c r="P63" s="94">
        <f t="shared" si="34"/>
        <v>0</v>
      </c>
      <c r="Q63" s="95">
        <f t="shared" si="35"/>
        <v>0</v>
      </c>
      <c r="R63" s="49">
        <f t="shared" si="36"/>
        <v>0</v>
      </c>
      <c r="S63" s="50">
        <f t="shared" si="37"/>
        <v>0</v>
      </c>
      <c r="T63" s="49">
        <f>IF($E63=0,0,($P63/$E63)*100)</f>
        <v>0</v>
      </c>
      <c r="U63" s="51">
        <f>IF($E63=0,0,($Q63/$E63)*100)</f>
        <v>0</v>
      </c>
      <c r="V63" s="94">
        <v>0</v>
      </c>
      <c r="W63" s="95"/>
    </row>
    <row r="64" spans="1:23" ht="12.75" customHeight="1">
      <c r="A64" s="48" t="s">
        <v>81</v>
      </c>
      <c r="B64" s="93">
        <v>0</v>
      </c>
      <c r="C64" s="93">
        <v>0</v>
      </c>
      <c r="D64" s="93"/>
      <c r="E64" s="93">
        <f t="shared" si="33"/>
        <v>0</v>
      </c>
      <c r="F64" s="94">
        <v>0</v>
      </c>
      <c r="G64" s="95">
        <v>0</v>
      </c>
      <c r="H64" s="94"/>
      <c r="I64" s="95"/>
      <c r="J64" s="94"/>
      <c r="K64" s="95"/>
      <c r="L64" s="94"/>
      <c r="M64" s="95"/>
      <c r="N64" s="94"/>
      <c r="O64" s="95"/>
      <c r="P64" s="94">
        <f t="shared" si="34"/>
        <v>0</v>
      </c>
      <c r="Q64" s="95">
        <f t="shared" si="35"/>
        <v>0</v>
      </c>
      <c r="R64" s="49">
        <f t="shared" si="36"/>
        <v>0</v>
      </c>
      <c r="S64" s="50">
        <f t="shared" si="37"/>
        <v>0</v>
      </c>
      <c r="T64" s="49">
        <f>IF($E64=0,0,($P64/$E64)*100)</f>
        <v>0</v>
      </c>
      <c r="U64" s="51">
        <f>IF($E64=0,0,($Q64/$E64)*100)</f>
        <v>0</v>
      </c>
      <c r="V64" s="94">
        <v>0</v>
      </c>
      <c r="W64" s="95">
        <v>0</v>
      </c>
    </row>
    <row r="65" spans="1:23" ht="12.75" customHeight="1">
      <c r="A65" s="48" t="s">
        <v>82</v>
      </c>
      <c r="B65" s="93">
        <v>0</v>
      </c>
      <c r="C65" s="93">
        <v>0</v>
      </c>
      <c r="D65" s="93"/>
      <c r="E65" s="93">
        <f t="shared" si="33"/>
        <v>0</v>
      </c>
      <c r="F65" s="94">
        <v>0</v>
      </c>
      <c r="G65" s="95">
        <v>0</v>
      </c>
      <c r="H65" s="94"/>
      <c r="I65" s="95"/>
      <c r="J65" s="94"/>
      <c r="K65" s="95"/>
      <c r="L65" s="94"/>
      <c r="M65" s="95"/>
      <c r="N65" s="94"/>
      <c r="O65" s="95"/>
      <c r="P65" s="94">
        <f t="shared" si="34"/>
        <v>0</v>
      </c>
      <c r="Q65" s="95">
        <f t="shared" si="35"/>
        <v>0</v>
      </c>
      <c r="R65" s="49">
        <f t="shared" si="36"/>
        <v>0</v>
      </c>
      <c r="S65" s="50">
        <f t="shared" si="37"/>
        <v>0</v>
      </c>
      <c r="T65" s="49">
        <f>IF($E65=0,0,($P65/$E65)*100)</f>
        <v>0</v>
      </c>
      <c r="U65" s="51">
        <f>IF($E65=0,0,($Q65/$E65)*100)</f>
        <v>0</v>
      </c>
      <c r="V65" s="94">
        <v>0</v>
      </c>
      <c r="W65" s="95">
        <v>0</v>
      </c>
    </row>
    <row r="66" spans="1:23" ht="12.75" customHeight="1">
      <c r="A66" s="52" t="s">
        <v>39</v>
      </c>
      <c r="B66" s="96">
        <f>SUM(B61:B65)</f>
        <v>0</v>
      </c>
      <c r="C66" s="96">
        <f>SUM(C61:C65)</f>
        <v>0</v>
      </c>
      <c r="D66" s="96"/>
      <c r="E66" s="96">
        <f t="shared" si="33"/>
        <v>0</v>
      </c>
      <c r="F66" s="97">
        <f aca="true" t="shared" si="38" ref="F66:O66">SUM(F61:F65)</f>
        <v>0</v>
      </c>
      <c r="G66" s="98">
        <f t="shared" si="38"/>
        <v>0</v>
      </c>
      <c r="H66" s="97">
        <f t="shared" si="38"/>
        <v>0</v>
      </c>
      <c r="I66" s="98">
        <f t="shared" si="38"/>
        <v>0</v>
      </c>
      <c r="J66" s="97">
        <f t="shared" si="38"/>
        <v>0</v>
      </c>
      <c r="K66" s="98">
        <f t="shared" si="38"/>
        <v>0</v>
      </c>
      <c r="L66" s="97">
        <f t="shared" si="38"/>
        <v>0</v>
      </c>
      <c r="M66" s="98">
        <f t="shared" si="38"/>
        <v>0</v>
      </c>
      <c r="N66" s="97">
        <f t="shared" si="38"/>
        <v>0</v>
      </c>
      <c r="O66" s="98">
        <f t="shared" si="38"/>
        <v>0</v>
      </c>
      <c r="P66" s="97">
        <f t="shared" si="34"/>
        <v>0</v>
      </c>
      <c r="Q66" s="98">
        <f t="shared" si="35"/>
        <v>0</v>
      </c>
      <c r="R66" s="53">
        <f t="shared" si="36"/>
        <v>0</v>
      </c>
      <c r="S66" s="54">
        <f t="shared" si="37"/>
        <v>0</v>
      </c>
      <c r="T66" s="53">
        <f>IF((+$E61+$E63+$E64++$E65)=0,0,(P66/(+$E61+$E63+$E64+$E65))*100)</f>
        <v>0</v>
      </c>
      <c r="U66" s="55">
        <f>IF((+$E61+$E63+$E65)=0,0,(Q66/(+$E61+$E63+$E65))*100)</f>
        <v>0</v>
      </c>
      <c r="V66" s="97">
        <f>SUM(V61:V65)</f>
        <v>0</v>
      </c>
      <c r="W66" s="98">
        <f>SUM(W61:W65)</f>
        <v>0</v>
      </c>
    </row>
    <row r="67" spans="1:23" ht="12.75" customHeight="1">
      <c r="A67" s="61" t="s">
        <v>83</v>
      </c>
      <c r="B67" s="105">
        <f>SUM(B9:B15,B18:B23,B26:B29,B32,B35:B39,B42:B52,B55:B58,B61:B65)</f>
        <v>216966000</v>
      </c>
      <c r="C67" s="105">
        <f>SUM(C9:C15,C18:C23,C26:C29,C32,C35:C39,C42:C52,C55:C58,C61:C65)</f>
        <v>11590000</v>
      </c>
      <c r="D67" s="105"/>
      <c r="E67" s="105">
        <f t="shared" si="33"/>
        <v>228556000</v>
      </c>
      <c r="F67" s="106">
        <f aca="true" t="shared" si="39" ref="F67:O67">SUM(F9:F15,F18:F23,F26:F29,F32,F35:F39,F42:F52,F55:F58,F61:F65)</f>
        <v>228556000</v>
      </c>
      <c r="G67" s="107">
        <f t="shared" si="39"/>
        <v>199161000</v>
      </c>
      <c r="H67" s="106">
        <f t="shared" si="39"/>
        <v>32210000</v>
      </c>
      <c r="I67" s="107">
        <f t="shared" si="39"/>
        <v>29394911</v>
      </c>
      <c r="J67" s="106">
        <f t="shared" si="39"/>
        <v>45319000</v>
      </c>
      <c r="K67" s="107">
        <f t="shared" si="39"/>
        <v>52893313</v>
      </c>
      <c r="L67" s="106">
        <f t="shared" si="39"/>
        <v>46410000</v>
      </c>
      <c r="M67" s="107">
        <f t="shared" si="39"/>
        <v>46271529</v>
      </c>
      <c r="N67" s="106">
        <f t="shared" si="39"/>
        <v>0</v>
      </c>
      <c r="O67" s="107">
        <f t="shared" si="39"/>
        <v>0</v>
      </c>
      <c r="P67" s="106">
        <f t="shared" si="34"/>
        <v>123939000</v>
      </c>
      <c r="Q67" s="107">
        <f t="shared" si="35"/>
        <v>128559753</v>
      </c>
      <c r="R67" s="62">
        <f t="shared" si="36"/>
        <v>2.4073788035923123</v>
      </c>
      <c r="S67" s="63">
        <f t="shared" si="37"/>
        <v>-12.51913261700964</v>
      </c>
      <c r="T67" s="62">
        <f>IF((+$E9+$E10+$E11+$E12+$E13+$E15+$E18+$E20+$E21+$E22+$E26+$E27+$E28+$E29+$E32+$E35+$E38+$E43+$E45+$E47+$E48+$E51+$E55+$E56+$E57+$E58+$E61+$E63+$E64+$E65)=0,0,(P67/(+$E9+$E10+$E11+$E12+$E13+$E15+$E18+$E20+$E21+$E22+$E26+$E27+$E28+$E29+$E32+$E35+$E38+$E43+$E45+$E47+$E48+$E51+$E55+$E56+$E57+$E58+$E61+$E63+$E64+$E65)*100))</f>
        <v>62.230557187401146</v>
      </c>
      <c r="U67" s="62">
        <f>IF((+$E9+$E10+$E11+$E12+$E13+$E15+$E18+$E20+$E21+$E22+$E26+$E27+$E28+$E29+$E32+$E35+$E38+$E43+$E45+$E47+$E48+$E51+$E55+$E56+$E57+$E58+$E61+$E63+$E64+$E65)=0,0,(Q67/(+$E9+$E10+$E11+$E12+$E13+$E15+$E18+$E20+$E21+$E22+$E26+$E27+$E28+$E29+$E32+$E35+$E38+$E43+$E45+$E47+$E48+$E51+$E55+$E56+$E57+$E58+$E61+$E63+$E64+$E65)*100))</f>
        <v>64.55066654616115</v>
      </c>
      <c r="V67" s="106">
        <f>SUM(V9:V15,V18:V23,V26:V29,V32,V35:V39,V42:V52,V55:V58,V61:V65)</f>
        <v>4979000</v>
      </c>
      <c r="W67" s="107">
        <f>SUM(W9:W15,W18:W23,W26:W29,W32,W35:W39,W42:W52,W55:W58,W61:W65)</f>
        <v>0</v>
      </c>
    </row>
    <row r="68" spans="1:23" ht="12.75" customHeight="1">
      <c r="A68" s="41" t="s">
        <v>40</v>
      </c>
      <c r="B68" s="99"/>
      <c r="C68" s="99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45"/>
      <c r="S68" s="46"/>
      <c r="T68" s="45"/>
      <c r="U68" s="47"/>
      <c r="V68" s="100"/>
      <c r="W68" s="101"/>
    </row>
    <row r="69" spans="1:23" s="65" customFormat="1" ht="12.75" customHeight="1">
      <c r="A69" s="64" t="s">
        <v>84</v>
      </c>
      <c r="B69" s="93">
        <v>0</v>
      </c>
      <c r="C69" s="93">
        <v>0</v>
      </c>
      <c r="D69" s="93"/>
      <c r="E69" s="93">
        <f>$B69+$C69+$D69</f>
        <v>0</v>
      </c>
      <c r="F69" s="94">
        <v>0</v>
      </c>
      <c r="G69" s="95">
        <v>0</v>
      </c>
      <c r="H69" s="94"/>
      <c r="I69" s="95"/>
      <c r="J69" s="94"/>
      <c r="K69" s="95"/>
      <c r="L69" s="94"/>
      <c r="M69" s="95"/>
      <c r="N69" s="94"/>
      <c r="O69" s="95"/>
      <c r="P69" s="94">
        <f>$H69+$J69+$L69+$N69</f>
        <v>0</v>
      </c>
      <c r="Q69" s="95">
        <f>$I69+$K69+$M69+$O69</f>
        <v>0</v>
      </c>
      <c r="R69" s="49">
        <f>IF($J69=0,0,(($L69-$J69)/$J69)*100)</f>
        <v>0</v>
      </c>
      <c r="S69" s="50">
        <f>IF($K69=0,0,(($M69-$K69)/$K69)*100)</f>
        <v>0</v>
      </c>
      <c r="T69" s="49">
        <f>IF($E69=0,0,($P69/$E69)*100)</f>
        <v>0</v>
      </c>
      <c r="U69" s="51">
        <f>IF($E69=0,0,($Q69/$E69)*100)</f>
        <v>0</v>
      </c>
      <c r="V69" s="94">
        <v>0</v>
      </c>
      <c r="W69" s="95">
        <v>0</v>
      </c>
    </row>
    <row r="70" spans="1:23" ht="12.75" customHeight="1">
      <c r="A70" s="57" t="s">
        <v>39</v>
      </c>
      <c r="B70" s="102">
        <f>B69</f>
        <v>0</v>
      </c>
      <c r="C70" s="102">
        <f>C69</f>
        <v>0</v>
      </c>
      <c r="D70" s="102"/>
      <c r="E70" s="102">
        <f>$B70+$C70+$D70</f>
        <v>0</v>
      </c>
      <c r="F70" s="103">
        <f aca="true" t="shared" si="40" ref="F70:O70">F69</f>
        <v>0</v>
      </c>
      <c r="G70" s="104">
        <f t="shared" si="40"/>
        <v>0</v>
      </c>
      <c r="H70" s="103">
        <f t="shared" si="40"/>
        <v>0</v>
      </c>
      <c r="I70" s="104">
        <f t="shared" si="40"/>
        <v>0</v>
      </c>
      <c r="J70" s="103">
        <f t="shared" si="40"/>
        <v>0</v>
      </c>
      <c r="K70" s="104">
        <f t="shared" si="40"/>
        <v>0</v>
      </c>
      <c r="L70" s="103">
        <f t="shared" si="40"/>
        <v>0</v>
      </c>
      <c r="M70" s="104">
        <f t="shared" si="40"/>
        <v>0</v>
      </c>
      <c r="N70" s="103">
        <f t="shared" si="40"/>
        <v>0</v>
      </c>
      <c r="O70" s="104">
        <f t="shared" si="40"/>
        <v>0</v>
      </c>
      <c r="P70" s="103">
        <f>$H70+$J70+$L70+$N70</f>
        <v>0</v>
      </c>
      <c r="Q70" s="104">
        <f>$I70+$K70+$M70+$O70</f>
        <v>0</v>
      </c>
      <c r="R70" s="58">
        <f>IF($J70=0,0,(($L70-$J70)/$J70)*100)</f>
        <v>0</v>
      </c>
      <c r="S70" s="59">
        <f>IF($K70=0,0,(($M70-$K70)/$K70)*100)</f>
        <v>0</v>
      </c>
      <c r="T70" s="58">
        <f>IF($E70=0,0,($P70/$E70)*100)</f>
        <v>0</v>
      </c>
      <c r="U70" s="60">
        <f>IF($E70=0,0,($Q70/$E70)*100)</f>
        <v>0</v>
      </c>
      <c r="V70" s="103">
        <f>V69</f>
        <v>0</v>
      </c>
      <c r="W70" s="104">
        <f>W69</f>
        <v>0</v>
      </c>
    </row>
    <row r="71" spans="1:23" ht="12.75" customHeight="1">
      <c r="A71" s="61" t="s">
        <v>83</v>
      </c>
      <c r="B71" s="105">
        <f>B69</f>
        <v>0</v>
      </c>
      <c r="C71" s="105">
        <f>C69</f>
        <v>0</v>
      </c>
      <c r="D71" s="105"/>
      <c r="E71" s="105">
        <f>$B71+$C71+$D71</f>
        <v>0</v>
      </c>
      <c r="F71" s="106">
        <f aca="true" t="shared" si="41" ref="F71:O71">F69</f>
        <v>0</v>
      </c>
      <c r="G71" s="107">
        <f t="shared" si="41"/>
        <v>0</v>
      </c>
      <c r="H71" s="106">
        <f t="shared" si="41"/>
        <v>0</v>
      </c>
      <c r="I71" s="107">
        <f t="shared" si="41"/>
        <v>0</v>
      </c>
      <c r="J71" s="106">
        <f t="shared" si="41"/>
        <v>0</v>
      </c>
      <c r="K71" s="107">
        <f t="shared" si="41"/>
        <v>0</v>
      </c>
      <c r="L71" s="106">
        <f t="shared" si="41"/>
        <v>0</v>
      </c>
      <c r="M71" s="107">
        <f t="shared" si="41"/>
        <v>0</v>
      </c>
      <c r="N71" s="106">
        <f t="shared" si="41"/>
        <v>0</v>
      </c>
      <c r="O71" s="107">
        <f t="shared" si="41"/>
        <v>0</v>
      </c>
      <c r="P71" s="106">
        <f>$H71+$J71+$L71+$N71</f>
        <v>0</v>
      </c>
      <c r="Q71" s="107">
        <f>$I71+$K71+$M71+$O71</f>
        <v>0</v>
      </c>
      <c r="R71" s="62">
        <f>IF($J71=0,0,(($L71-$J71)/$J71)*100)</f>
        <v>0</v>
      </c>
      <c r="S71" s="63">
        <f>IF($K71=0,0,(($M71-$K71)/$K71)*100)</f>
        <v>0</v>
      </c>
      <c r="T71" s="62">
        <f>IF($E71=0,0,($P71/$E71)*100)</f>
        <v>0</v>
      </c>
      <c r="U71" s="66">
        <f>IF($E71=0,0,($Q71/$E71)*100)</f>
        <v>0</v>
      </c>
      <c r="V71" s="106">
        <f>V69</f>
        <v>0</v>
      </c>
      <c r="W71" s="107">
        <f>W69</f>
        <v>0</v>
      </c>
    </row>
    <row r="72" spans="1:23" ht="12.75" customHeight="1" thickBot="1">
      <c r="A72" s="61" t="s">
        <v>85</v>
      </c>
      <c r="B72" s="105">
        <f>SUM(B9:B15,B18:B23,B26:B29,B32,B35:B39,B42:B52,B55:B58,B61:B65,B69)</f>
        <v>216966000</v>
      </c>
      <c r="C72" s="105">
        <f>SUM(C9:C15,C18:C23,C26:C29,C32,C35:C39,C42:C52,C55:C58,C61:C65,C69)</f>
        <v>11590000</v>
      </c>
      <c r="D72" s="105"/>
      <c r="E72" s="105">
        <f>$B72+$C72+$D72</f>
        <v>228556000</v>
      </c>
      <c r="F72" s="106">
        <f aca="true" t="shared" si="42" ref="F72:O72">SUM(F9:F15,F18:F23,F26:F29,F32,F35:F39,F42:F52,F55:F58,F61:F65,F69)</f>
        <v>228556000</v>
      </c>
      <c r="G72" s="107">
        <f t="shared" si="42"/>
        <v>199161000</v>
      </c>
      <c r="H72" s="106">
        <f t="shared" si="42"/>
        <v>32210000</v>
      </c>
      <c r="I72" s="107">
        <f t="shared" si="42"/>
        <v>29394911</v>
      </c>
      <c r="J72" s="106">
        <f t="shared" si="42"/>
        <v>45319000</v>
      </c>
      <c r="K72" s="107">
        <f t="shared" si="42"/>
        <v>52893313</v>
      </c>
      <c r="L72" s="106">
        <f t="shared" si="42"/>
        <v>46410000</v>
      </c>
      <c r="M72" s="107">
        <f t="shared" si="42"/>
        <v>46271529</v>
      </c>
      <c r="N72" s="106">
        <f t="shared" si="42"/>
        <v>0</v>
      </c>
      <c r="O72" s="107">
        <f t="shared" si="42"/>
        <v>0</v>
      </c>
      <c r="P72" s="106">
        <f>$H72+$J72+$L72+$N72</f>
        <v>123939000</v>
      </c>
      <c r="Q72" s="107">
        <f>$I72+$K72+$M72+$O72</f>
        <v>128559753</v>
      </c>
      <c r="R72" s="62">
        <f>IF($J72=0,0,(($L72-$J72)/$J72)*100)</f>
        <v>2.4073788035923123</v>
      </c>
      <c r="S72" s="63">
        <f>IF($K72=0,0,(($M72-$K72)/$K72)*100)</f>
        <v>-12.51913261700964</v>
      </c>
      <c r="T72" s="62">
        <f>IF((+$E9+$E10+$E11+$E12+$E13+$E15+$E18+$E20+$E21+$E22+$E26+$E27+$E28+$E29+$E32+$E35+$E38+$E43+$E45+$E47+$E48+$E51+$E55+$E56+$E57+$E58+$E61++$E63+$E64+$E65+$E69)=0,0,(P72/(+$E9+$E10+$E11+$E12+$E13+$E15+$E18+$E20+$E21+$E22+$E26+$E27+$E28+$E29+$E32+$E35+$E38+$E43+$E45+$E47+$E48+$E51+$E55+$E56+$E57+$E58+$E61+$E63+$E64+$E65+$E69)*100))</f>
        <v>62.230557187401146</v>
      </c>
      <c r="U72" s="66">
        <f>IF((+$E9+$E10+$E11+$E12+$E13+$E18+$E20+$E21+$E22+$E26+$E27+$E28+$E29+$E32+$E35+$E38+$E43+$E45+$E47+$E48+$E51+$E55+$E56+$E57+$E58+$E61+$E63+$E65+$E69)=0,0,(Q72/(+$E9+$E10+$E11+$E12+$E13+$E18+$E20+$E21+$E22+$E26+$E27+$E28+$E29+$E32+$E35+$E38+$E43+$E45+$E47+$E48+$E51+$E55+$E56+$E57+$E58+$E61+$E63+$E65+$E69)*100))</f>
        <v>158.97481451253896</v>
      </c>
      <c r="V72" s="106">
        <f>SUM(V9:V15,V18:V23,V26:V29,V32,V35:V39,V42:V52,V55:V58,V61:V65,V69)</f>
        <v>4979000</v>
      </c>
      <c r="W72" s="107">
        <f>SUM(W9:W15,W18:W23,W26:W29,W32,W35:W39,W42:W52,W55:W58,W61:W65,W69)</f>
        <v>0</v>
      </c>
    </row>
    <row r="73" spans="1:23" ht="13.5" thickTop="1">
      <c r="A73" s="67"/>
      <c r="B73" s="68"/>
      <c r="C73" s="69"/>
      <c r="D73" s="69"/>
      <c r="E73" s="70"/>
      <c r="F73" s="68"/>
      <c r="G73" s="69"/>
      <c r="H73" s="69"/>
      <c r="I73" s="70"/>
      <c r="J73" s="69"/>
      <c r="K73" s="70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68"/>
      <c r="W73" s="70"/>
    </row>
    <row r="74" spans="1:23" ht="12.75">
      <c r="A74" s="13"/>
      <c r="B74" s="71"/>
      <c r="C74" s="72"/>
      <c r="D74" s="72"/>
      <c r="E74" s="73"/>
      <c r="F74" s="74" t="s">
        <v>3</v>
      </c>
      <c r="G74" s="75"/>
      <c r="H74" s="74" t="s">
        <v>4</v>
      </c>
      <c r="I74" s="76"/>
      <c r="J74" s="74" t="s">
        <v>5</v>
      </c>
      <c r="K74" s="76"/>
      <c r="L74" s="74" t="s">
        <v>6</v>
      </c>
      <c r="M74" s="74"/>
      <c r="N74" s="77" t="s">
        <v>7</v>
      </c>
      <c r="O74" s="74"/>
      <c r="P74" s="131" t="s">
        <v>8</v>
      </c>
      <c r="Q74" s="132"/>
      <c r="R74" s="133" t="s">
        <v>9</v>
      </c>
      <c r="S74" s="132"/>
      <c r="T74" s="133" t="s">
        <v>10</v>
      </c>
      <c r="U74" s="132"/>
      <c r="V74" s="131"/>
      <c r="W74" s="132"/>
    </row>
    <row r="75" spans="1:23" ht="67.5">
      <c r="A75" s="78" t="s">
        <v>86</v>
      </c>
      <c r="B75" s="79" t="s">
        <v>87</v>
      </c>
      <c r="C75" s="79" t="s">
        <v>88</v>
      </c>
      <c r="D75" s="80" t="s">
        <v>14</v>
      </c>
      <c r="E75" s="79" t="s">
        <v>15</v>
      </c>
      <c r="F75" s="79" t="s">
        <v>16</v>
      </c>
      <c r="G75" s="79" t="s">
        <v>89</v>
      </c>
      <c r="H75" s="79" t="s">
        <v>90</v>
      </c>
      <c r="I75" s="81" t="s">
        <v>19</v>
      </c>
      <c r="J75" s="79" t="s">
        <v>91</v>
      </c>
      <c r="K75" s="81" t="s">
        <v>21</v>
      </c>
      <c r="L75" s="79" t="s">
        <v>92</v>
      </c>
      <c r="M75" s="81" t="s">
        <v>23</v>
      </c>
      <c r="N75" s="79" t="s">
        <v>93</v>
      </c>
      <c r="O75" s="81" t="s">
        <v>25</v>
      </c>
      <c r="P75" s="81" t="s">
        <v>94</v>
      </c>
      <c r="Q75" s="82" t="s">
        <v>27</v>
      </c>
      <c r="R75" s="83" t="s">
        <v>94</v>
      </c>
      <c r="S75" s="84" t="s">
        <v>27</v>
      </c>
      <c r="T75" s="83" t="s">
        <v>95</v>
      </c>
      <c r="U75" s="80" t="s">
        <v>29</v>
      </c>
      <c r="V75" s="79"/>
      <c r="W75" s="81"/>
    </row>
    <row r="76" spans="1:23" ht="12.75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t="12.75" hidden="1">
      <c r="A77" s="4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108"/>
      <c r="O77" s="109"/>
      <c r="P77" s="108"/>
      <c r="Q77" s="109"/>
      <c r="R77" s="5"/>
      <c r="S77" s="6"/>
      <c r="T77" s="5"/>
      <c r="U77" s="5"/>
      <c r="V77" s="108"/>
      <c r="W77" s="108"/>
    </row>
    <row r="78" spans="1:23" ht="12.75" hidden="1">
      <c r="A78" s="7" t="s">
        <v>117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1"/>
      <c r="N78" s="110"/>
      <c r="O78" s="111"/>
      <c r="P78" s="110"/>
      <c r="Q78" s="111"/>
      <c r="R78" s="8"/>
      <c r="S78" s="9"/>
      <c r="T78" s="8"/>
      <c r="U78" s="8"/>
      <c r="V78" s="110"/>
      <c r="W78" s="110"/>
    </row>
    <row r="79" spans="1:23" ht="12.75" hidden="1">
      <c r="A79" s="10" t="s">
        <v>118</v>
      </c>
      <c r="B79" s="112">
        <f>SUM(B80:B83)</f>
        <v>0</v>
      </c>
      <c r="C79" s="112">
        <f aca="true" t="shared" si="43" ref="C79:I79">SUM(C80:C83)</f>
        <v>0</v>
      </c>
      <c r="D79" s="112">
        <f t="shared" si="43"/>
        <v>0</v>
      </c>
      <c r="E79" s="112">
        <f t="shared" si="43"/>
        <v>0</v>
      </c>
      <c r="F79" s="112">
        <f t="shared" si="43"/>
        <v>0</v>
      </c>
      <c r="G79" s="112">
        <f t="shared" si="43"/>
        <v>0</v>
      </c>
      <c r="H79" s="112">
        <f t="shared" si="43"/>
        <v>0</v>
      </c>
      <c r="I79" s="112">
        <f t="shared" si="43"/>
        <v>0</v>
      </c>
      <c r="J79" s="112">
        <f>SUM(J80:J83)</f>
        <v>0</v>
      </c>
      <c r="K79" s="112">
        <f>SUM(K80:K83)</f>
        <v>0</v>
      </c>
      <c r="L79" s="112">
        <f>SUM(L80:L83)</f>
        <v>0</v>
      </c>
      <c r="M79" s="113">
        <f>SUM(M80:M83)</f>
        <v>0</v>
      </c>
      <c r="N79" s="112"/>
      <c r="O79" s="113"/>
      <c r="P79" s="112"/>
      <c r="Q79" s="113"/>
      <c r="R79" s="11"/>
      <c r="S79" s="12"/>
      <c r="T79" s="11"/>
      <c r="U79" s="11"/>
      <c r="V79" s="112">
        <f>SUM(V80:V83)</f>
        <v>0</v>
      </c>
      <c r="W79" s="112">
        <f>SUM(W80:W83)</f>
        <v>0</v>
      </c>
    </row>
    <row r="80" spans="1:23" ht="12.75" hidden="1">
      <c r="A80" s="13" t="s">
        <v>119</v>
      </c>
      <c r="B80" s="114"/>
      <c r="C80" s="114"/>
      <c r="D80" s="114"/>
      <c r="E80" s="114">
        <f>SUM(B80:D80)</f>
        <v>0</v>
      </c>
      <c r="F80" s="114"/>
      <c r="G80" s="114"/>
      <c r="H80" s="114"/>
      <c r="I80" s="115"/>
      <c r="J80" s="114"/>
      <c r="K80" s="115"/>
      <c r="L80" s="114"/>
      <c r="M80" s="116"/>
      <c r="N80" s="114"/>
      <c r="O80" s="116"/>
      <c r="P80" s="114"/>
      <c r="Q80" s="116"/>
      <c r="R80" s="14"/>
      <c r="S80" s="15"/>
      <c r="T80" s="14"/>
      <c r="U80" s="14"/>
      <c r="V80" s="114"/>
      <c r="W80" s="114"/>
    </row>
    <row r="81" spans="1:23" ht="12.75" hidden="1">
      <c r="A81" s="13" t="s">
        <v>120</v>
      </c>
      <c r="B81" s="114"/>
      <c r="C81" s="114"/>
      <c r="D81" s="114"/>
      <c r="E81" s="114">
        <f>SUM(B81:D81)</f>
        <v>0</v>
      </c>
      <c r="F81" s="114"/>
      <c r="G81" s="114"/>
      <c r="H81" s="114"/>
      <c r="I81" s="115"/>
      <c r="J81" s="114"/>
      <c r="K81" s="115"/>
      <c r="L81" s="114"/>
      <c r="M81" s="116"/>
      <c r="N81" s="114"/>
      <c r="O81" s="116"/>
      <c r="P81" s="114"/>
      <c r="Q81" s="116"/>
      <c r="R81" s="14"/>
      <c r="S81" s="15"/>
      <c r="T81" s="14"/>
      <c r="U81" s="14"/>
      <c r="V81" s="114"/>
      <c r="W81" s="114"/>
    </row>
    <row r="82" spans="1:23" ht="12.75" hidden="1">
      <c r="A82" s="13" t="s">
        <v>121</v>
      </c>
      <c r="B82" s="114"/>
      <c r="C82" s="114"/>
      <c r="D82" s="114"/>
      <c r="E82" s="114">
        <f>SUM(B82:D82)</f>
        <v>0</v>
      </c>
      <c r="F82" s="114"/>
      <c r="G82" s="114"/>
      <c r="H82" s="114"/>
      <c r="I82" s="115"/>
      <c r="J82" s="114"/>
      <c r="K82" s="115"/>
      <c r="L82" s="114"/>
      <c r="M82" s="116"/>
      <c r="N82" s="114"/>
      <c r="O82" s="116"/>
      <c r="P82" s="114"/>
      <c r="Q82" s="116"/>
      <c r="R82" s="14"/>
      <c r="S82" s="15"/>
      <c r="T82" s="14"/>
      <c r="U82" s="14"/>
      <c r="V82" s="114"/>
      <c r="W82" s="114"/>
    </row>
    <row r="83" spans="1:23" ht="12.75" hidden="1">
      <c r="A83" s="13" t="s">
        <v>122</v>
      </c>
      <c r="B83" s="114"/>
      <c r="C83" s="114"/>
      <c r="D83" s="114"/>
      <c r="E83" s="114">
        <f>SUM(B83:D83)</f>
        <v>0</v>
      </c>
      <c r="F83" s="114"/>
      <c r="G83" s="114"/>
      <c r="H83" s="114"/>
      <c r="I83" s="115"/>
      <c r="J83" s="114"/>
      <c r="K83" s="115"/>
      <c r="L83" s="114"/>
      <c r="M83" s="116"/>
      <c r="N83" s="114"/>
      <c r="O83" s="116"/>
      <c r="P83" s="114"/>
      <c r="Q83" s="116"/>
      <c r="R83" s="14"/>
      <c r="S83" s="15"/>
      <c r="T83" s="14"/>
      <c r="U83" s="14"/>
      <c r="V83" s="114"/>
      <c r="W83" s="114"/>
    </row>
    <row r="84" spans="1:23" ht="12.75" hidden="1">
      <c r="A84" s="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6"/>
      <c r="N84" s="114"/>
      <c r="O84" s="116"/>
      <c r="P84" s="114"/>
      <c r="Q84" s="116"/>
      <c r="R84" s="14"/>
      <c r="S84" s="15"/>
      <c r="T84" s="14"/>
      <c r="U84" s="14"/>
      <c r="V84" s="114"/>
      <c r="W84" s="114"/>
    </row>
    <row r="85" spans="1:23" ht="12.75">
      <c r="A85" s="85" t="s">
        <v>96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8"/>
      <c r="R85" s="86"/>
      <c r="S85" s="86"/>
      <c r="T85" s="87"/>
      <c r="U85" s="88"/>
      <c r="V85" s="117"/>
      <c r="W85" s="117"/>
    </row>
    <row r="86" spans="1:23" ht="12.75">
      <c r="A86" s="89" t="s">
        <v>97</v>
      </c>
      <c r="B86" s="119">
        <v>0</v>
      </c>
      <c r="C86" s="119">
        <v>0</v>
      </c>
      <c r="D86" s="119"/>
      <c r="E86" s="119">
        <f aca="true" t="shared" si="44" ref="E86:E93">$B86+$C86+$D86</f>
        <v>0</v>
      </c>
      <c r="F86" s="119">
        <v>0</v>
      </c>
      <c r="G86" s="119">
        <v>0</v>
      </c>
      <c r="H86" s="119"/>
      <c r="I86" s="119"/>
      <c r="J86" s="119"/>
      <c r="K86" s="119"/>
      <c r="L86" s="119"/>
      <c r="M86" s="119"/>
      <c r="N86" s="119"/>
      <c r="O86" s="119"/>
      <c r="P86" s="119">
        <f aca="true" t="shared" si="45" ref="P86:P93">$H86+$J86+$L86+$N86</f>
        <v>0</v>
      </c>
      <c r="Q86" s="114">
        <f aca="true" t="shared" si="46" ref="Q86:Q93">$I86+$K86+$M86+$O86</f>
        <v>0</v>
      </c>
      <c r="R86" s="90">
        <f aca="true" t="shared" si="47" ref="R86:R93">IF($J86=0,0,(($L86-$J86)/$J86)*100)</f>
        <v>0</v>
      </c>
      <c r="S86" s="91">
        <f aca="true" t="shared" si="48" ref="S86:S93">IF($K86=0,0,(($M86-$K86)/$K86)*100)</f>
        <v>0</v>
      </c>
      <c r="T86" s="90">
        <f aca="true" t="shared" si="49" ref="T86:T93">IF($E86=0,0,($P86/$E86)*100)</f>
        <v>0</v>
      </c>
      <c r="U86" s="91">
        <f aca="true" t="shared" si="50" ref="U86:U93">IF($E86=0,0,($Q86/$E86)*100)</f>
        <v>0</v>
      </c>
      <c r="V86" s="119"/>
      <c r="W86" s="119"/>
    </row>
    <row r="87" spans="1:23" ht="12.75">
      <c r="A87" s="92" t="s">
        <v>98</v>
      </c>
      <c r="B87" s="114">
        <v>0</v>
      </c>
      <c r="C87" s="114">
        <v>0</v>
      </c>
      <c r="D87" s="114"/>
      <c r="E87" s="114">
        <f t="shared" si="44"/>
        <v>0</v>
      </c>
      <c r="F87" s="114">
        <v>0</v>
      </c>
      <c r="G87" s="114">
        <v>0</v>
      </c>
      <c r="H87" s="114"/>
      <c r="I87" s="114"/>
      <c r="J87" s="114"/>
      <c r="K87" s="114"/>
      <c r="L87" s="114"/>
      <c r="M87" s="114"/>
      <c r="N87" s="114"/>
      <c r="O87" s="114"/>
      <c r="P87" s="116">
        <f t="shared" si="45"/>
        <v>0</v>
      </c>
      <c r="Q87" s="116">
        <f t="shared" si="46"/>
        <v>0</v>
      </c>
      <c r="R87" s="90">
        <f t="shared" si="47"/>
        <v>0</v>
      </c>
      <c r="S87" s="91">
        <f t="shared" si="48"/>
        <v>0</v>
      </c>
      <c r="T87" s="90">
        <f t="shared" si="49"/>
        <v>0</v>
      </c>
      <c r="U87" s="91">
        <f t="shared" si="50"/>
        <v>0</v>
      </c>
      <c r="V87" s="114"/>
      <c r="W87" s="114"/>
    </row>
    <row r="88" spans="1:23" ht="12.75">
      <c r="A88" s="92" t="s">
        <v>99</v>
      </c>
      <c r="B88" s="114">
        <v>0</v>
      </c>
      <c r="C88" s="114">
        <v>0</v>
      </c>
      <c r="D88" s="114"/>
      <c r="E88" s="114">
        <f t="shared" si="44"/>
        <v>0</v>
      </c>
      <c r="F88" s="114">
        <v>0</v>
      </c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6">
        <f t="shared" si="45"/>
        <v>0</v>
      </c>
      <c r="Q88" s="116">
        <f t="shared" si="46"/>
        <v>0</v>
      </c>
      <c r="R88" s="90">
        <f t="shared" si="47"/>
        <v>0</v>
      </c>
      <c r="S88" s="91">
        <f t="shared" si="48"/>
        <v>0</v>
      </c>
      <c r="T88" s="90">
        <f t="shared" si="49"/>
        <v>0</v>
      </c>
      <c r="U88" s="91">
        <f t="shared" si="50"/>
        <v>0</v>
      </c>
      <c r="V88" s="114"/>
      <c r="W88" s="114"/>
    </row>
    <row r="89" spans="1:23" ht="12.75">
      <c r="A89" s="92" t="s">
        <v>100</v>
      </c>
      <c r="B89" s="114">
        <v>0</v>
      </c>
      <c r="C89" s="114">
        <v>0</v>
      </c>
      <c r="D89" s="114"/>
      <c r="E89" s="114">
        <f t="shared" si="44"/>
        <v>0</v>
      </c>
      <c r="F89" s="114">
        <v>0</v>
      </c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6">
        <f t="shared" si="45"/>
        <v>0</v>
      </c>
      <c r="Q89" s="116">
        <f t="shared" si="46"/>
        <v>0</v>
      </c>
      <c r="R89" s="90">
        <f t="shared" si="47"/>
        <v>0</v>
      </c>
      <c r="S89" s="91">
        <f t="shared" si="48"/>
        <v>0</v>
      </c>
      <c r="T89" s="90">
        <f t="shared" si="49"/>
        <v>0</v>
      </c>
      <c r="U89" s="91">
        <f t="shared" si="50"/>
        <v>0</v>
      </c>
      <c r="V89" s="114"/>
      <c r="W89" s="114"/>
    </row>
    <row r="90" spans="1:23" ht="12.75">
      <c r="A90" s="92" t="s">
        <v>101</v>
      </c>
      <c r="B90" s="114">
        <v>0</v>
      </c>
      <c r="C90" s="114">
        <v>0</v>
      </c>
      <c r="D90" s="114"/>
      <c r="E90" s="114">
        <f t="shared" si="44"/>
        <v>0</v>
      </c>
      <c r="F90" s="114">
        <v>0</v>
      </c>
      <c r="G90" s="114">
        <v>0</v>
      </c>
      <c r="H90" s="114"/>
      <c r="I90" s="114"/>
      <c r="J90" s="114"/>
      <c r="K90" s="114"/>
      <c r="L90" s="114"/>
      <c r="M90" s="114"/>
      <c r="N90" s="114"/>
      <c r="O90" s="114"/>
      <c r="P90" s="116">
        <f t="shared" si="45"/>
        <v>0</v>
      </c>
      <c r="Q90" s="116">
        <f t="shared" si="46"/>
        <v>0</v>
      </c>
      <c r="R90" s="90">
        <f t="shared" si="47"/>
        <v>0</v>
      </c>
      <c r="S90" s="91">
        <f t="shared" si="48"/>
        <v>0</v>
      </c>
      <c r="T90" s="90">
        <f t="shared" si="49"/>
        <v>0</v>
      </c>
      <c r="U90" s="91">
        <f t="shared" si="50"/>
        <v>0</v>
      </c>
      <c r="V90" s="114"/>
      <c r="W90" s="114"/>
    </row>
    <row r="91" spans="1:23" ht="12.75">
      <c r="A91" s="92" t="s">
        <v>102</v>
      </c>
      <c r="B91" s="114">
        <v>0</v>
      </c>
      <c r="C91" s="114">
        <v>0</v>
      </c>
      <c r="D91" s="114"/>
      <c r="E91" s="114">
        <f t="shared" si="44"/>
        <v>0</v>
      </c>
      <c r="F91" s="114">
        <v>0</v>
      </c>
      <c r="G91" s="114">
        <v>0</v>
      </c>
      <c r="H91" s="114"/>
      <c r="I91" s="114"/>
      <c r="J91" s="114"/>
      <c r="K91" s="114"/>
      <c r="L91" s="114"/>
      <c r="M91" s="114"/>
      <c r="N91" s="114"/>
      <c r="O91" s="114"/>
      <c r="P91" s="116">
        <f t="shared" si="45"/>
        <v>0</v>
      </c>
      <c r="Q91" s="116">
        <f t="shared" si="46"/>
        <v>0</v>
      </c>
      <c r="R91" s="90">
        <f t="shared" si="47"/>
        <v>0</v>
      </c>
      <c r="S91" s="91">
        <f t="shared" si="48"/>
        <v>0</v>
      </c>
      <c r="T91" s="90">
        <f t="shared" si="49"/>
        <v>0</v>
      </c>
      <c r="U91" s="91">
        <f t="shared" si="50"/>
        <v>0</v>
      </c>
      <c r="V91" s="114"/>
      <c r="W91" s="114"/>
    </row>
    <row r="92" spans="1:23" ht="12.75">
      <c r="A92" s="92" t="s">
        <v>103</v>
      </c>
      <c r="B92" s="114">
        <v>0</v>
      </c>
      <c r="C92" s="114">
        <v>0</v>
      </c>
      <c r="D92" s="114"/>
      <c r="E92" s="114">
        <f t="shared" si="44"/>
        <v>0</v>
      </c>
      <c r="F92" s="114">
        <v>0</v>
      </c>
      <c r="G92" s="114">
        <v>0</v>
      </c>
      <c r="H92" s="114"/>
      <c r="I92" s="114"/>
      <c r="J92" s="114"/>
      <c r="K92" s="114"/>
      <c r="L92" s="114"/>
      <c r="M92" s="114"/>
      <c r="N92" s="114"/>
      <c r="O92" s="114"/>
      <c r="P92" s="116">
        <f t="shared" si="45"/>
        <v>0</v>
      </c>
      <c r="Q92" s="116">
        <f t="shared" si="46"/>
        <v>0</v>
      </c>
      <c r="R92" s="90">
        <f t="shared" si="47"/>
        <v>0</v>
      </c>
      <c r="S92" s="91">
        <f t="shared" si="48"/>
        <v>0</v>
      </c>
      <c r="T92" s="90">
        <f t="shared" si="49"/>
        <v>0</v>
      </c>
      <c r="U92" s="91">
        <f t="shared" si="50"/>
        <v>0</v>
      </c>
      <c r="V92" s="114"/>
      <c r="W92" s="114"/>
    </row>
    <row r="93" spans="1:23" ht="12.75">
      <c r="A93" s="92" t="s">
        <v>104</v>
      </c>
      <c r="B93" s="114">
        <v>0</v>
      </c>
      <c r="C93" s="114">
        <v>0</v>
      </c>
      <c r="D93" s="114"/>
      <c r="E93" s="114">
        <f t="shared" si="44"/>
        <v>0</v>
      </c>
      <c r="F93" s="114">
        <v>0</v>
      </c>
      <c r="G93" s="114">
        <v>0</v>
      </c>
      <c r="H93" s="114"/>
      <c r="I93" s="114"/>
      <c r="J93" s="114"/>
      <c r="K93" s="114"/>
      <c r="L93" s="114"/>
      <c r="M93" s="114"/>
      <c r="N93" s="114"/>
      <c r="O93" s="114"/>
      <c r="P93" s="116">
        <f t="shared" si="45"/>
        <v>0</v>
      </c>
      <c r="Q93" s="116">
        <f t="shared" si="46"/>
        <v>0</v>
      </c>
      <c r="R93" s="90">
        <f t="shared" si="47"/>
        <v>0</v>
      </c>
      <c r="S93" s="91">
        <f t="shared" si="48"/>
        <v>0</v>
      </c>
      <c r="T93" s="90">
        <f t="shared" si="49"/>
        <v>0</v>
      </c>
      <c r="U93" s="91">
        <f t="shared" si="50"/>
        <v>0</v>
      </c>
      <c r="V93" s="114"/>
      <c r="W93" s="114"/>
    </row>
    <row r="94" spans="1:23" ht="12.75">
      <c r="A94" s="16" t="s">
        <v>105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1"/>
      <c r="Q94" s="121"/>
      <c r="R94" s="17"/>
      <c r="S94" s="18"/>
      <c r="T94" s="17"/>
      <c r="U94" s="18"/>
      <c r="V94" s="120"/>
      <c r="W94" s="120"/>
    </row>
    <row r="95" spans="1:23" ht="22.5" hidden="1">
      <c r="A95" s="19" t="s">
        <v>123</v>
      </c>
      <c r="B95" s="122">
        <f aca="true" t="shared" si="51" ref="B95:I95">SUM(B96:B110)</f>
        <v>0</v>
      </c>
      <c r="C95" s="122">
        <f t="shared" si="51"/>
        <v>0</v>
      </c>
      <c r="D95" s="122">
        <f t="shared" si="51"/>
        <v>0</v>
      </c>
      <c r="E95" s="122">
        <f t="shared" si="51"/>
        <v>0</v>
      </c>
      <c r="F95" s="122">
        <f t="shared" si="51"/>
        <v>0</v>
      </c>
      <c r="G95" s="122">
        <f t="shared" si="51"/>
        <v>0</v>
      </c>
      <c r="H95" s="122">
        <f t="shared" si="51"/>
        <v>0</v>
      </c>
      <c r="I95" s="122">
        <f t="shared" si="51"/>
        <v>0</v>
      </c>
      <c r="J95" s="122">
        <f>SUM(J96:J110)</f>
        <v>0</v>
      </c>
      <c r="K95" s="122">
        <f>SUM(K96:K110)</f>
        <v>0</v>
      </c>
      <c r="L95" s="122">
        <f>SUM(L96:L110)</f>
        <v>0</v>
      </c>
      <c r="M95" s="123">
        <f>SUM(M96:M110)</f>
        <v>0</v>
      </c>
      <c r="N95" s="122"/>
      <c r="O95" s="123"/>
      <c r="P95" s="122"/>
      <c r="Q95" s="123"/>
      <c r="R95" s="20" t="str">
        <f aca="true" t="shared" si="52" ref="R95:S110">IF(L95=0," ",(N95-L95)/L95)</f>
        <v> </v>
      </c>
      <c r="S95" s="20" t="str">
        <f t="shared" si="52"/>
        <v> </v>
      </c>
      <c r="T95" s="20" t="str">
        <f aca="true" t="shared" si="53" ref="T95:T113">IF(E95=0," ",(P95/E95))</f>
        <v> </v>
      </c>
      <c r="U95" s="21" t="str">
        <f aca="true" t="shared" si="54" ref="U95:U113">IF(E95=0," ",(Q95/E95))</f>
        <v> </v>
      </c>
      <c r="V95" s="122">
        <f>SUM(V96:V110)</f>
        <v>0</v>
      </c>
      <c r="W95" s="122">
        <f>SUM(W96:W110)</f>
        <v>0</v>
      </c>
    </row>
    <row r="96" spans="1:23" ht="12.75" hidden="1">
      <c r="A96" s="22"/>
      <c r="B96" s="124"/>
      <c r="C96" s="124"/>
      <c r="D96" s="124"/>
      <c r="E96" s="125">
        <f>SUM(B96:D96)</f>
        <v>0</v>
      </c>
      <c r="F96" s="124"/>
      <c r="G96" s="124"/>
      <c r="H96" s="124"/>
      <c r="I96" s="124"/>
      <c r="J96" s="124"/>
      <c r="K96" s="124"/>
      <c r="L96" s="124"/>
      <c r="M96" s="126"/>
      <c r="N96" s="124"/>
      <c r="O96" s="126"/>
      <c r="P96" s="124"/>
      <c r="Q96" s="126"/>
      <c r="R96" s="23" t="str">
        <f t="shared" si="52"/>
        <v> </v>
      </c>
      <c r="S96" s="23" t="str">
        <f t="shared" si="52"/>
        <v> </v>
      </c>
      <c r="T96" s="23" t="str">
        <f t="shared" si="53"/>
        <v> </v>
      </c>
      <c r="U96" s="24" t="str">
        <f t="shared" si="54"/>
        <v> </v>
      </c>
      <c r="V96" s="124"/>
      <c r="W96" s="124"/>
    </row>
    <row r="97" spans="1:23" ht="12.75" hidden="1">
      <c r="A97" s="22"/>
      <c r="B97" s="124"/>
      <c r="C97" s="124"/>
      <c r="D97" s="124"/>
      <c r="E97" s="125">
        <f aca="true" t="shared" si="55" ref="E97:E110">SUM(B97:D97)</f>
        <v>0</v>
      </c>
      <c r="F97" s="124"/>
      <c r="G97" s="124"/>
      <c r="H97" s="124"/>
      <c r="I97" s="124"/>
      <c r="J97" s="124"/>
      <c r="K97" s="124"/>
      <c r="L97" s="124"/>
      <c r="M97" s="126"/>
      <c r="N97" s="124"/>
      <c r="O97" s="126"/>
      <c r="P97" s="124"/>
      <c r="Q97" s="126"/>
      <c r="R97" s="23" t="str">
        <f t="shared" si="52"/>
        <v> </v>
      </c>
      <c r="S97" s="23" t="str">
        <f t="shared" si="52"/>
        <v> </v>
      </c>
      <c r="T97" s="23" t="str">
        <f t="shared" si="53"/>
        <v> </v>
      </c>
      <c r="U97" s="24" t="str">
        <f t="shared" si="54"/>
        <v> </v>
      </c>
      <c r="V97" s="124"/>
      <c r="W97" s="124"/>
    </row>
    <row r="98" spans="1:23" ht="12.75" hidden="1">
      <c r="A98" s="22"/>
      <c r="B98" s="124"/>
      <c r="C98" s="124"/>
      <c r="D98" s="124"/>
      <c r="E98" s="125">
        <f t="shared" si="55"/>
        <v>0</v>
      </c>
      <c r="F98" s="124"/>
      <c r="G98" s="124"/>
      <c r="H98" s="124"/>
      <c r="I98" s="124"/>
      <c r="J98" s="124"/>
      <c r="K98" s="124"/>
      <c r="L98" s="124"/>
      <c r="M98" s="126"/>
      <c r="N98" s="124"/>
      <c r="O98" s="126"/>
      <c r="P98" s="124"/>
      <c r="Q98" s="126"/>
      <c r="R98" s="23" t="str">
        <f t="shared" si="52"/>
        <v> </v>
      </c>
      <c r="S98" s="23" t="str">
        <f t="shared" si="52"/>
        <v> </v>
      </c>
      <c r="T98" s="23" t="str">
        <f t="shared" si="53"/>
        <v> </v>
      </c>
      <c r="U98" s="24" t="str">
        <f t="shared" si="54"/>
        <v> </v>
      </c>
      <c r="V98" s="124"/>
      <c r="W98" s="124"/>
    </row>
    <row r="99" spans="1:23" ht="12.75" hidden="1">
      <c r="A99" s="22"/>
      <c r="B99" s="124"/>
      <c r="C99" s="124"/>
      <c r="D99" s="124"/>
      <c r="E99" s="125">
        <f t="shared" si="55"/>
        <v>0</v>
      </c>
      <c r="F99" s="124"/>
      <c r="G99" s="124"/>
      <c r="H99" s="124"/>
      <c r="I99" s="124"/>
      <c r="J99" s="124"/>
      <c r="K99" s="124"/>
      <c r="L99" s="124"/>
      <c r="M99" s="126"/>
      <c r="N99" s="124"/>
      <c r="O99" s="126"/>
      <c r="P99" s="124"/>
      <c r="Q99" s="126"/>
      <c r="R99" s="23" t="str">
        <f t="shared" si="52"/>
        <v> </v>
      </c>
      <c r="S99" s="23" t="str">
        <f t="shared" si="52"/>
        <v> </v>
      </c>
      <c r="T99" s="23" t="str">
        <f t="shared" si="53"/>
        <v> </v>
      </c>
      <c r="U99" s="24" t="str">
        <f t="shared" si="54"/>
        <v> </v>
      </c>
      <c r="V99" s="124"/>
      <c r="W99" s="124"/>
    </row>
    <row r="100" spans="1:23" ht="12.75" hidden="1">
      <c r="A100" s="22"/>
      <c r="B100" s="124"/>
      <c r="C100" s="124"/>
      <c r="D100" s="124"/>
      <c r="E100" s="125">
        <f t="shared" si="55"/>
        <v>0</v>
      </c>
      <c r="F100" s="124"/>
      <c r="G100" s="124"/>
      <c r="H100" s="124"/>
      <c r="I100" s="124"/>
      <c r="J100" s="124"/>
      <c r="K100" s="124"/>
      <c r="L100" s="124"/>
      <c r="M100" s="126"/>
      <c r="N100" s="124"/>
      <c r="O100" s="126"/>
      <c r="P100" s="124"/>
      <c r="Q100" s="126"/>
      <c r="R100" s="23" t="str">
        <f t="shared" si="52"/>
        <v> </v>
      </c>
      <c r="S100" s="23" t="str">
        <f t="shared" si="52"/>
        <v> </v>
      </c>
      <c r="T100" s="23" t="str">
        <f t="shared" si="53"/>
        <v> </v>
      </c>
      <c r="U100" s="24" t="str">
        <f t="shared" si="54"/>
        <v> </v>
      </c>
      <c r="V100" s="124"/>
      <c r="W100" s="124"/>
    </row>
    <row r="101" spans="1:23" ht="12.75" hidden="1">
      <c r="A101" s="22"/>
      <c r="B101" s="124"/>
      <c r="C101" s="124"/>
      <c r="D101" s="124"/>
      <c r="E101" s="125">
        <f t="shared" si="55"/>
        <v>0</v>
      </c>
      <c r="F101" s="124"/>
      <c r="G101" s="124"/>
      <c r="H101" s="124"/>
      <c r="I101" s="124"/>
      <c r="J101" s="124"/>
      <c r="K101" s="124"/>
      <c r="L101" s="124"/>
      <c r="M101" s="126"/>
      <c r="N101" s="124"/>
      <c r="O101" s="126"/>
      <c r="P101" s="124"/>
      <c r="Q101" s="126"/>
      <c r="R101" s="23" t="str">
        <f t="shared" si="52"/>
        <v> </v>
      </c>
      <c r="S101" s="23" t="str">
        <f t="shared" si="52"/>
        <v> </v>
      </c>
      <c r="T101" s="23" t="str">
        <f t="shared" si="53"/>
        <v> </v>
      </c>
      <c r="U101" s="24" t="str">
        <f t="shared" si="54"/>
        <v> </v>
      </c>
      <c r="V101" s="124"/>
      <c r="W101" s="124"/>
    </row>
    <row r="102" spans="1:23" ht="12.75" hidden="1">
      <c r="A102" s="22"/>
      <c r="B102" s="124"/>
      <c r="C102" s="124"/>
      <c r="D102" s="124"/>
      <c r="E102" s="125">
        <f t="shared" si="55"/>
        <v>0</v>
      </c>
      <c r="F102" s="124"/>
      <c r="G102" s="124"/>
      <c r="H102" s="124"/>
      <c r="I102" s="124"/>
      <c r="J102" s="124"/>
      <c r="K102" s="124"/>
      <c r="L102" s="124"/>
      <c r="M102" s="126"/>
      <c r="N102" s="124"/>
      <c r="O102" s="126"/>
      <c r="P102" s="124"/>
      <c r="Q102" s="126"/>
      <c r="R102" s="23" t="str">
        <f t="shared" si="52"/>
        <v> </v>
      </c>
      <c r="S102" s="23" t="str">
        <f t="shared" si="52"/>
        <v> </v>
      </c>
      <c r="T102" s="23" t="str">
        <f t="shared" si="53"/>
        <v> </v>
      </c>
      <c r="U102" s="24" t="str">
        <f t="shared" si="54"/>
        <v> </v>
      </c>
      <c r="V102" s="124"/>
      <c r="W102" s="124"/>
    </row>
    <row r="103" spans="1:23" ht="12.75" hidden="1">
      <c r="A103" s="22"/>
      <c r="B103" s="124"/>
      <c r="C103" s="124"/>
      <c r="D103" s="124"/>
      <c r="E103" s="125">
        <f t="shared" si="55"/>
        <v>0</v>
      </c>
      <c r="F103" s="124"/>
      <c r="G103" s="124"/>
      <c r="H103" s="124"/>
      <c r="I103" s="124"/>
      <c r="J103" s="124"/>
      <c r="K103" s="124"/>
      <c r="L103" s="124"/>
      <c r="M103" s="126"/>
      <c r="N103" s="124"/>
      <c r="O103" s="126"/>
      <c r="P103" s="124"/>
      <c r="Q103" s="126"/>
      <c r="R103" s="23" t="str">
        <f t="shared" si="52"/>
        <v> </v>
      </c>
      <c r="S103" s="23" t="str">
        <f t="shared" si="52"/>
        <v> </v>
      </c>
      <c r="T103" s="23" t="str">
        <f t="shared" si="53"/>
        <v> </v>
      </c>
      <c r="U103" s="24" t="str">
        <f t="shared" si="54"/>
        <v> </v>
      </c>
      <c r="V103" s="124"/>
      <c r="W103" s="124"/>
    </row>
    <row r="104" spans="1:23" ht="12.75" hidden="1">
      <c r="A104" s="22"/>
      <c r="B104" s="124"/>
      <c r="C104" s="124"/>
      <c r="D104" s="124"/>
      <c r="E104" s="125">
        <f t="shared" si="55"/>
        <v>0</v>
      </c>
      <c r="F104" s="124"/>
      <c r="G104" s="124"/>
      <c r="H104" s="124"/>
      <c r="I104" s="124"/>
      <c r="J104" s="124"/>
      <c r="K104" s="124"/>
      <c r="L104" s="124"/>
      <c r="M104" s="126"/>
      <c r="N104" s="124"/>
      <c r="O104" s="126"/>
      <c r="P104" s="124"/>
      <c r="Q104" s="126"/>
      <c r="R104" s="23" t="str">
        <f t="shared" si="52"/>
        <v> </v>
      </c>
      <c r="S104" s="23" t="str">
        <f t="shared" si="52"/>
        <v> </v>
      </c>
      <c r="T104" s="23" t="str">
        <f t="shared" si="53"/>
        <v> </v>
      </c>
      <c r="U104" s="24" t="str">
        <f t="shared" si="54"/>
        <v> </v>
      </c>
      <c r="V104" s="124"/>
      <c r="W104" s="124"/>
    </row>
    <row r="105" spans="1:23" ht="12.75" hidden="1">
      <c r="A105" s="22"/>
      <c r="B105" s="124"/>
      <c r="C105" s="124"/>
      <c r="D105" s="124"/>
      <c r="E105" s="125">
        <f t="shared" si="55"/>
        <v>0</v>
      </c>
      <c r="F105" s="124"/>
      <c r="G105" s="124"/>
      <c r="H105" s="124"/>
      <c r="I105" s="124"/>
      <c r="J105" s="124"/>
      <c r="K105" s="124"/>
      <c r="L105" s="124"/>
      <c r="M105" s="126"/>
      <c r="N105" s="124"/>
      <c r="O105" s="126"/>
      <c r="P105" s="124"/>
      <c r="Q105" s="126"/>
      <c r="R105" s="23" t="str">
        <f t="shared" si="52"/>
        <v> </v>
      </c>
      <c r="S105" s="23" t="str">
        <f t="shared" si="52"/>
        <v> </v>
      </c>
      <c r="T105" s="23" t="str">
        <f t="shared" si="53"/>
        <v> </v>
      </c>
      <c r="U105" s="24" t="str">
        <f t="shared" si="54"/>
        <v> </v>
      </c>
      <c r="V105" s="124"/>
      <c r="W105" s="124"/>
    </row>
    <row r="106" spans="1:23" ht="12.75" hidden="1">
      <c r="A106" s="22"/>
      <c r="B106" s="124"/>
      <c r="C106" s="124"/>
      <c r="D106" s="124"/>
      <c r="E106" s="125">
        <f t="shared" si="55"/>
        <v>0</v>
      </c>
      <c r="F106" s="124"/>
      <c r="G106" s="124"/>
      <c r="H106" s="124"/>
      <c r="I106" s="124"/>
      <c r="J106" s="124"/>
      <c r="K106" s="124"/>
      <c r="L106" s="124"/>
      <c r="M106" s="126"/>
      <c r="N106" s="124"/>
      <c r="O106" s="126"/>
      <c r="P106" s="124"/>
      <c r="Q106" s="126"/>
      <c r="R106" s="23" t="str">
        <f t="shared" si="52"/>
        <v> </v>
      </c>
      <c r="S106" s="23" t="str">
        <f t="shared" si="52"/>
        <v> </v>
      </c>
      <c r="T106" s="23" t="str">
        <f t="shared" si="53"/>
        <v> </v>
      </c>
      <c r="U106" s="24" t="str">
        <f t="shared" si="54"/>
        <v> </v>
      </c>
      <c r="V106" s="124"/>
      <c r="W106" s="124"/>
    </row>
    <row r="107" spans="1:23" ht="12.75" hidden="1">
      <c r="A107" s="22"/>
      <c r="B107" s="124"/>
      <c r="C107" s="124"/>
      <c r="D107" s="124"/>
      <c r="E107" s="125">
        <f t="shared" si="55"/>
        <v>0</v>
      </c>
      <c r="F107" s="124"/>
      <c r="G107" s="124"/>
      <c r="H107" s="124"/>
      <c r="I107" s="124"/>
      <c r="J107" s="124"/>
      <c r="K107" s="124"/>
      <c r="L107" s="124"/>
      <c r="M107" s="126"/>
      <c r="N107" s="124"/>
      <c r="O107" s="126"/>
      <c r="P107" s="124"/>
      <c r="Q107" s="126"/>
      <c r="R107" s="23" t="str">
        <f t="shared" si="52"/>
        <v> </v>
      </c>
      <c r="S107" s="23" t="str">
        <f t="shared" si="52"/>
        <v> </v>
      </c>
      <c r="T107" s="23" t="str">
        <f t="shared" si="53"/>
        <v> </v>
      </c>
      <c r="U107" s="24" t="str">
        <f t="shared" si="54"/>
        <v> </v>
      </c>
      <c r="V107" s="124"/>
      <c r="W107" s="124"/>
    </row>
    <row r="108" spans="1:23" ht="12.75" hidden="1">
      <c r="A108" s="22"/>
      <c r="B108" s="124"/>
      <c r="C108" s="124"/>
      <c r="D108" s="124"/>
      <c r="E108" s="125">
        <f t="shared" si="55"/>
        <v>0</v>
      </c>
      <c r="F108" s="124"/>
      <c r="G108" s="124"/>
      <c r="H108" s="126"/>
      <c r="I108" s="124"/>
      <c r="J108" s="126"/>
      <c r="K108" s="124"/>
      <c r="L108" s="126"/>
      <c r="M108" s="126"/>
      <c r="N108" s="126"/>
      <c r="O108" s="126"/>
      <c r="P108" s="126"/>
      <c r="Q108" s="126"/>
      <c r="R108" s="23" t="str">
        <f t="shared" si="52"/>
        <v> </v>
      </c>
      <c r="S108" s="23" t="str">
        <f t="shared" si="52"/>
        <v> </v>
      </c>
      <c r="T108" s="23" t="str">
        <f t="shared" si="53"/>
        <v> </v>
      </c>
      <c r="U108" s="24" t="str">
        <f t="shared" si="54"/>
        <v> </v>
      </c>
      <c r="V108" s="124"/>
      <c r="W108" s="124"/>
    </row>
    <row r="109" spans="1:23" ht="12.75" hidden="1">
      <c r="A109" s="22"/>
      <c r="B109" s="124"/>
      <c r="C109" s="124"/>
      <c r="D109" s="124"/>
      <c r="E109" s="125">
        <f t="shared" si="55"/>
        <v>0</v>
      </c>
      <c r="F109" s="124"/>
      <c r="G109" s="124"/>
      <c r="H109" s="126"/>
      <c r="I109" s="124"/>
      <c r="J109" s="126"/>
      <c r="K109" s="124"/>
      <c r="L109" s="126"/>
      <c r="M109" s="126"/>
      <c r="N109" s="126"/>
      <c r="O109" s="126"/>
      <c r="P109" s="126"/>
      <c r="Q109" s="126"/>
      <c r="R109" s="23" t="str">
        <f t="shared" si="52"/>
        <v> </v>
      </c>
      <c r="S109" s="23" t="str">
        <f t="shared" si="52"/>
        <v> </v>
      </c>
      <c r="T109" s="23" t="str">
        <f t="shared" si="53"/>
        <v> </v>
      </c>
      <c r="U109" s="24" t="str">
        <f t="shared" si="54"/>
        <v> </v>
      </c>
      <c r="V109" s="124"/>
      <c r="W109" s="124"/>
    </row>
    <row r="110" spans="1:23" ht="12.75" hidden="1">
      <c r="A110" s="22"/>
      <c r="B110" s="124"/>
      <c r="C110" s="124"/>
      <c r="D110" s="124"/>
      <c r="E110" s="125">
        <f t="shared" si="55"/>
        <v>0</v>
      </c>
      <c r="F110" s="124"/>
      <c r="G110" s="124"/>
      <c r="H110" s="126"/>
      <c r="I110" s="124"/>
      <c r="J110" s="126"/>
      <c r="K110" s="124"/>
      <c r="L110" s="126"/>
      <c r="M110" s="126"/>
      <c r="N110" s="126"/>
      <c r="O110" s="126"/>
      <c r="P110" s="126"/>
      <c r="Q110" s="126"/>
      <c r="R110" s="23" t="str">
        <f t="shared" si="52"/>
        <v> </v>
      </c>
      <c r="S110" s="23" t="str">
        <f t="shared" si="52"/>
        <v> </v>
      </c>
      <c r="T110" s="23" t="str">
        <f t="shared" si="53"/>
        <v> </v>
      </c>
      <c r="U110" s="24" t="str">
        <f t="shared" si="54"/>
        <v> </v>
      </c>
      <c r="V110" s="124"/>
      <c r="W110" s="124"/>
    </row>
    <row r="111" spans="1:23" ht="12.75" hidden="1">
      <c r="A111" s="25"/>
      <c r="B111" s="127"/>
      <c r="C111" s="128"/>
      <c r="D111" s="128"/>
      <c r="E111" s="128"/>
      <c r="F111" s="127"/>
      <c r="G111" s="128"/>
      <c r="H111" s="127"/>
      <c r="I111" s="128"/>
      <c r="J111" s="127"/>
      <c r="K111" s="128"/>
      <c r="L111" s="127"/>
      <c r="M111" s="127"/>
      <c r="N111" s="127"/>
      <c r="O111" s="127"/>
      <c r="P111" s="127"/>
      <c r="Q111" s="127"/>
      <c r="R111" s="20" t="str">
        <f aca="true" t="shared" si="56" ref="R111:S113">IF(L111=0," ",(N111-L111)/L111)</f>
        <v> </v>
      </c>
      <c r="S111" s="21" t="str">
        <f t="shared" si="56"/>
        <v> </v>
      </c>
      <c r="T111" s="20" t="str">
        <f t="shared" si="53"/>
        <v> </v>
      </c>
      <c r="U111" s="21" t="str">
        <f t="shared" si="54"/>
        <v> </v>
      </c>
      <c r="V111" s="127"/>
      <c r="W111" s="128"/>
    </row>
    <row r="112" spans="1:23" ht="12.75" hidden="1">
      <c r="A112" s="25" t="s">
        <v>83</v>
      </c>
      <c r="B112" s="127">
        <f aca="true" t="shared" si="57" ref="B112:Q112">B95+B85</f>
        <v>0</v>
      </c>
      <c r="C112" s="127">
        <f t="shared" si="57"/>
        <v>0</v>
      </c>
      <c r="D112" s="127">
        <f t="shared" si="57"/>
        <v>0</v>
      </c>
      <c r="E112" s="127">
        <f t="shared" si="57"/>
        <v>0</v>
      </c>
      <c r="F112" s="127">
        <f t="shared" si="57"/>
        <v>0</v>
      </c>
      <c r="G112" s="127">
        <f t="shared" si="57"/>
        <v>0</v>
      </c>
      <c r="H112" s="127">
        <f t="shared" si="57"/>
        <v>0</v>
      </c>
      <c r="I112" s="127">
        <f t="shared" si="57"/>
        <v>0</v>
      </c>
      <c r="J112" s="127">
        <f t="shared" si="57"/>
        <v>0</v>
      </c>
      <c r="K112" s="127">
        <f t="shared" si="57"/>
        <v>0</v>
      </c>
      <c r="L112" s="127">
        <f t="shared" si="57"/>
        <v>0</v>
      </c>
      <c r="M112" s="127">
        <f t="shared" si="57"/>
        <v>0</v>
      </c>
      <c r="N112" s="127">
        <f t="shared" si="57"/>
        <v>0</v>
      </c>
      <c r="O112" s="127">
        <f t="shared" si="57"/>
        <v>0</v>
      </c>
      <c r="P112" s="127">
        <f t="shared" si="57"/>
        <v>0</v>
      </c>
      <c r="Q112" s="127">
        <f t="shared" si="57"/>
        <v>0</v>
      </c>
      <c r="R112" s="20" t="str">
        <f t="shared" si="56"/>
        <v> </v>
      </c>
      <c r="S112" s="21" t="str">
        <f t="shared" si="56"/>
        <v> </v>
      </c>
      <c r="T112" s="20" t="str">
        <f t="shared" si="53"/>
        <v> </v>
      </c>
      <c r="U112" s="21" t="str">
        <f t="shared" si="54"/>
        <v> </v>
      </c>
      <c r="V112" s="127">
        <f>V95+V85</f>
        <v>0</v>
      </c>
      <c r="W112" s="127">
        <f>W95+W85</f>
        <v>0</v>
      </c>
    </row>
    <row r="113" spans="1:23" ht="12.75" hidden="1">
      <c r="A113" s="26" t="s">
        <v>124</v>
      </c>
      <c r="B113" s="129">
        <f>B85</f>
        <v>0</v>
      </c>
      <c r="C113" s="129">
        <f aca="true" t="shared" si="58" ref="C113:Q113">C85</f>
        <v>0</v>
      </c>
      <c r="D113" s="129">
        <f t="shared" si="58"/>
        <v>0</v>
      </c>
      <c r="E113" s="129">
        <f t="shared" si="58"/>
        <v>0</v>
      </c>
      <c r="F113" s="129">
        <f t="shared" si="58"/>
        <v>0</v>
      </c>
      <c r="G113" s="129">
        <f t="shared" si="58"/>
        <v>0</v>
      </c>
      <c r="H113" s="129">
        <f t="shared" si="58"/>
        <v>0</v>
      </c>
      <c r="I113" s="129">
        <f t="shared" si="58"/>
        <v>0</v>
      </c>
      <c r="J113" s="129">
        <f t="shared" si="58"/>
        <v>0</v>
      </c>
      <c r="K113" s="129">
        <f t="shared" si="58"/>
        <v>0</v>
      </c>
      <c r="L113" s="129">
        <f t="shared" si="58"/>
        <v>0</v>
      </c>
      <c r="M113" s="129">
        <f t="shared" si="58"/>
        <v>0</v>
      </c>
      <c r="N113" s="129">
        <f t="shared" si="58"/>
        <v>0</v>
      </c>
      <c r="O113" s="129">
        <f t="shared" si="58"/>
        <v>0</v>
      </c>
      <c r="P113" s="129">
        <f t="shared" si="58"/>
        <v>0</v>
      </c>
      <c r="Q113" s="129">
        <f t="shared" si="58"/>
        <v>0</v>
      </c>
      <c r="R113" s="20" t="str">
        <f t="shared" si="56"/>
        <v> </v>
      </c>
      <c r="S113" s="21" t="str">
        <f t="shared" si="56"/>
        <v> </v>
      </c>
      <c r="T113" s="20" t="str">
        <f t="shared" si="53"/>
        <v> </v>
      </c>
      <c r="U113" s="21" t="str">
        <f t="shared" si="54"/>
        <v> </v>
      </c>
      <c r="V113" s="129">
        <f>V85</f>
        <v>0</v>
      </c>
      <c r="W113" s="129">
        <f>W85</f>
        <v>0</v>
      </c>
    </row>
    <row r="114" spans="1:23" ht="12.75">
      <c r="A114" s="27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28"/>
      <c r="S114" s="28"/>
      <c r="T114" s="28"/>
      <c r="U114" s="28"/>
      <c r="V114" s="130"/>
      <c r="W114" s="130"/>
    </row>
    <row r="115" ht="12.75">
      <c r="A115" s="29" t="s">
        <v>125</v>
      </c>
    </row>
    <row r="116" ht="12.75">
      <c r="A116" s="29" t="s">
        <v>126</v>
      </c>
    </row>
    <row r="117" spans="1:22" ht="12.75">
      <c r="A117" s="29" t="s">
        <v>127</v>
      </c>
      <c r="B117" s="31"/>
      <c r="C117" s="31"/>
      <c r="D117" s="31"/>
      <c r="E117" s="31"/>
      <c r="F117" s="31"/>
      <c r="H117" s="31"/>
      <c r="I117" s="31"/>
      <c r="J117" s="31"/>
      <c r="K117" s="31"/>
      <c r="V117" s="31"/>
    </row>
    <row r="118" spans="1:22" ht="12.75">
      <c r="A118" s="29" t="s">
        <v>128</v>
      </c>
      <c r="B118" s="31"/>
      <c r="C118" s="31"/>
      <c r="D118" s="31"/>
      <c r="E118" s="31"/>
      <c r="F118" s="31"/>
      <c r="H118" s="31"/>
      <c r="I118" s="31"/>
      <c r="J118" s="31"/>
      <c r="K118" s="31"/>
      <c r="V118" s="31"/>
    </row>
    <row r="119" spans="1:22" ht="12.75">
      <c r="A119" s="29" t="s">
        <v>129</v>
      </c>
      <c r="B119" s="31"/>
      <c r="C119" s="31"/>
      <c r="D119" s="31"/>
      <c r="E119" s="31"/>
      <c r="F119" s="31"/>
      <c r="H119" s="31"/>
      <c r="I119" s="31"/>
      <c r="J119" s="31"/>
      <c r="K119" s="31"/>
      <c r="V119" s="31"/>
    </row>
    <row r="120" ht="12.75">
      <c r="A120" s="29" t="s">
        <v>130</v>
      </c>
    </row>
    <row r="123" spans="1:23" ht="12.75">
      <c r="A123" s="31"/>
      <c r="G123" s="31"/>
      <c r="W123" s="31"/>
    </row>
    <row r="124" spans="1:23" ht="12.75">
      <c r="A124" s="31"/>
      <c r="G124" s="31"/>
      <c r="W124" s="31"/>
    </row>
    <row r="125" spans="1:23" ht="12.75">
      <c r="A125" s="31"/>
      <c r="G125" s="31"/>
      <c r="W125" s="31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2021-05-17T12:00:55Z</cp:lastPrinted>
  <dcterms:created xsi:type="dcterms:W3CDTF">2021-05-05T14:59:40Z</dcterms:created>
  <dcterms:modified xsi:type="dcterms:W3CDTF">2021-05-17T12:04:17Z</dcterms:modified>
  <cp:category/>
  <cp:version/>
  <cp:contentType/>
  <cp:contentStatus/>
</cp:coreProperties>
</file>